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4" i="3"/>
  <c r="K43"/>
  <c r="E79"/>
  <c r="K42" l="1"/>
  <c r="K41"/>
  <c r="K39" l="1"/>
  <c r="K38"/>
  <c r="K37"/>
  <c r="K36"/>
  <c r="K34" l="1"/>
  <c r="K33" l="1"/>
  <c r="K31"/>
  <c r="H78" l="1"/>
  <c r="B69"/>
  <c r="B60"/>
  <c r="B49"/>
  <c r="D48"/>
  <c r="K29"/>
  <c r="K28" l="1"/>
  <c r="K27"/>
  <c r="K26"/>
  <c r="G20" l="1"/>
  <c r="K45" l="1"/>
  <c r="K46" s="1"/>
  <c r="J77"/>
  <c r="G18" l="1"/>
  <c r="G17"/>
  <c r="G16"/>
  <c r="G15"/>
  <c r="G7"/>
  <c r="I7" s="1"/>
  <c r="A21" s="1"/>
  <c r="B6"/>
  <c r="J14" l="1"/>
  <c r="G48" l="1"/>
  <c r="K78" s="1"/>
  <c r="C79" s="1"/>
  <c r="H79" s="1"/>
  <c r="F62" s="1"/>
</calcChain>
</file>

<file path=xl/sharedStrings.xml><?xml version="1.0" encoding="utf-8"?>
<sst xmlns="http://schemas.openxmlformats.org/spreadsheetml/2006/main" count="169" uniqueCount="136">
  <si>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</si>
  <si>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</si>
  <si>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</si>
  <si>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</si>
  <si>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</si>
  <si>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</si>
  <si>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</si>
  <si>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</si>
  <si>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</si>
  <si>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</si>
  <si>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</si>
  <si>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</si>
  <si>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</si>
  <si>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</si>
  <si>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</si>
  <si>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</si>
  <si>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</si>
  <si>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</si>
  <si>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</si>
  <si>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</si>
  <si>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</si>
  <si>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</si>
  <si>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</si>
  <si>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</si>
  <si>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</si>
  <si>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</si>
  <si>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</si>
  <si>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</si>
  <si>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</si>
  <si>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</si>
  <si>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</si>
  <si>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</si>
  <si>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</si>
  <si>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</si>
  <si>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</si>
  <si>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</si>
  <si>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</si>
  <si>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</si>
  <si>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</si>
  <si>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</si>
  <si>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</si>
  <si>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</si>
  <si>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</si>
  <si>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</si>
  <si>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</si>
  <si>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</si>
  <si>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</si>
  <si>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</si>
  <si>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</si>
  <si>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</si>
  <si>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</si>
  <si>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</si>
  <si>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</si>
  <si>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</si>
  <si>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</si>
  <si>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</si>
  <si>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</si>
  <si>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</si>
  <si>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</si>
  <si>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</si>
  <si>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</si>
  <si>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</si>
  <si>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</si>
  <si>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</si>
  <si>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</si>
  <si>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</si>
  <si>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</si>
  <si>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</si>
  <si>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</si>
  <si>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</si>
  <si>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</si>
  <si>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</si>
  <si>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</si>
  <si>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</si>
  <si>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</si>
  <si>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</si>
  <si>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</si>
  <si>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</si>
  <si>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</si>
  <si>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</si>
  <si>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</si>
  <si>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1. В </t>
  </si>
  <si>
    <t xml:space="preserve">   рублей (</t>
  </si>
  <si>
    <t xml:space="preserve">  79   ( 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</si>
  <si>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</si>
  <si>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</si>
  <si>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</si>
  <si>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</si>
  <si>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</si>
  <si>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</si>
  <si>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</si>
  <si>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</si>
  <si>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</si>
  <si>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</si>
  <si>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</si>
  <si>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</si>
  <si>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Генеральная уборка подъезда апреле</t>
  </si>
  <si>
    <t>Перерасход (+) или экономия (-) средств в 2013 году.</t>
  </si>
  <si>
    <t>Всего:</t>
  </si>
  <si>
    <t>ИТОГО за 2014:</t>
  </si>
  <si>
    <t>ИТОГО2014:</t>
  </si>
  <si>
    <t>Монтаж дополнительного освещения (Р.Л. до дома №73) (12,53%)</t>
  </si>
  <si>
    <t>м/час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</si>
  <si>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</si>
  <si>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</si>
  <si>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</si>
  <si>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Замена ламп в светильниках ЛБ-36</t>
  </si>
  <si>
    <t>раб.</t>
  </si>
  <si>
    <t>Монтаж покрытия с применением порогов</t>
  </si>
  <si>
    <t>м/п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</si>
  <si>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</si>
  <si>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</si>
  <si>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(2,26%)</t>
  </si>
  <si>
    <t>Генеральная уборка подъезда в октябре</t>
  </si>
  <si>
    <t>м²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</si>
  <si>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</si>
  <si>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</si>
  <si>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</si>
  <si>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(25,06%)</t>
  </si>
  <si>
    <t>Замена термометров в ИТП (25,06%)</t>
  </si>
  <si>
    <t>Приобретение детских новогодних подарков.</t>
  </si>
  <si>
    <t>Установка новогодней елки (2,26 %)</t>
  </si>
  <si>
    <t>мес.</t>
  </si>
  <si>
    <t>Тех. обслуживание охранной сигнализации ИТП( 25,06%).</t>
  </si>
  <si>
    <t xml:space="preserve"> - содержание общего имущества -  11,20    рубля с кв.метра общей площади в месяц;</t>
  </si>
  <si>
    <t xml:space="preserve">  Что  с  учетом  перерасхода (+)   или   экономии (-)  средств    в </t>
  </si>
  <si>
    <t>Накладные расходы (14%)</t>
  </si>
  <si>
    <t>Предъявлен на рассмотрение жителей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</si>
  <si>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</si>
  <si>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</si>
  <si>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</si>
  <si>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</si>
  <si>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17 -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</si>
  <si>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</si>
  <si>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</si>
  <si>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34 -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</si>
</sst>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3" xfId="0" applyFont="1" applyBorder="1" applyAlignment="1"/>
    <xf numFmtId="0" fontId="1" fillId="0" borderId="15" xfId="0" applyFont="1" applyBorder="1" applyAlignment="1"/>
    <xf numFmtId="0" fontId="1" fillId="0" borderId="14" xfId="0" applyFont="1" applyBorder="1" applyAlignment="1"/>
    <xf numFmtId="0" fontId="0" fillId="0" borderId="2" xfId="0" applyBorder="1"/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0" fillId="0" borderId="10" xfId="0" applyBorder="1"/>
    <xf numFmtId="0" fontId="0" fillId="0" borderId="0" xfId="0" applyBorder="1" applyAlignment="1"/>
    <xf numFmtId="0" fontId="0" fillId="0" borderId="15" xfId="0" applyBorder="1"/>
    <xf numFmtId="4" fontId="10" fillId="0" borderId="0" xfId="0" applyNumberFormat="1" applyFont="1"/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19" zoomScale="80" zoomScaleNormal="80" workbookViewId="0">
      <selection activeCell="N46" sqref="N46"/>
    </sheetView>
  </sheetViews>
  <sheetFormatPr defaultRowHeight="15"/>
  <cols>
    <col min="1" max="1" width="7.7109375" customWidth="1"/>
    <col min="2" max="2" width="9.85546875" bestFit="1" customWidth="1"/>
    <col min="3" max="3" width="11.5703125" customWidth="1"/>
    <col min="6" max="6" width="9.85546875" bestFit="1" customWidth="1"/>
    <col min="7" max="7" width="12.85546875" customWidth="1"/>
    <col min="10" max="10" width="12" customWidth="1"/>
    <col min="11" max="11" width="10.85546875" customWidth="1"/>
    <col min="12" max="12" width="3.5703125" customWidth="1"/>
  </cols>
  <sheetData>
    <row r="1" spans="1:12" ht="30.75" customHeight="1">
      <c r="A1" s="138"/>
      <c r="B1" s="138"/>
      <c r="C1" s="138"/>
      <c r="D1" s="138"/>
      <c r="E1" s="138"/>
      <c r="F1" s="138"/>
      <c r="G1" s="138"/>
      <c r="H1" s="138"/>
      <c r="I1" s="138"/>
      <c r="J1" s="139" t="s">
        <v>127</v>
      </c>
      <c r="K1" s="139"/>
      <c r="L1" s="138"/>
    </row>
    <row r="2" spans="1:12" ht="18.7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8.7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8.75">
      <c r="A4" s="1"/>
      <c r="B4" s="2"/>
      <c r="C4" s="4" t="s">
        <v>2</v>
      </c>
      <c r="D4" s="44">
        <v>79</v>
      </c>
      <c r="E4" s="82" t="s">
        <v>79</v>
      </c>
      <c r="F4" s="82"/>
      <c r="G4" s="82"/>
      <c r="H4" s="82"/>
      <c r="I4" s="44">
        <v>2014</v>
      </c>
      <c r="J4" s="18" t="s">
        <v>22</v>
      </c>
    </row>
    <row r="6" spans="1:12" ht="15.75">
      <c r="A6" s="3" t="s">
        <v>81</v>
      </c>
      <c r="B6" s="43">
        <f>I4</f>
        <v>2014</v>
      </c>
      <c r="C6" t="s">
        <v>27</v>
      </c>
      <c r="D6" s="43" t="s">
        <v>83</v>
      </c>
      <c r="E6" s="19">
        <v>1137</v>
      </c>
      <c r="F6" t="s">
        <v>62</v>
      </c>
    </row>
    <row r="7" spans="1:12" ht="15.75">
      <c r="A7" s="83">
        <v>779417.55</v>
      </c>
      <c r="B7" s="83"/>
      <c r="C7" s="5" t="s">
        <v>3</v>
      </c>
      <c r="G7" s="8">
        <f>A7-J8</f>
        <v>558428.28</v>
      </c>
      <c r="H7" s="37" t="s">
        <v>82</v>
      </c>
      <c r="I7" s="7">
        <f>(G7/A7)*100</f>
        <v>71.646870153231731</v>
      </c>
      <c r="J7" t="s">
        <v>4</v>
      </c>
    </row>
    <row r="8" spans="1:12" ht="15.75">
      <c r="A8" t="s">
        <v>78</v>
      </c>
      <c r="J8" s="8">
        <v>220989.27</v>
      </c>
      <c r="K8" t="s">
        <v>5</v>
      </c>
    </row>
    <row r="9" spans="1:12">
      <c r="A9" t="s">
        <v>77</v>
      </c>
    </row>
    <row r="10" spans="1:12">
      <c r="A10" t="s">
        <v>128</v>
      </c>
      <c r="B10" s="20">
        <v>17339.52</v>
      </c>
      <c r="C10" t="s">
        <v>10</v>
      </c>
      <c r="E10" s="27" t="s">
        <v>131</v>
      </c>
      <c r="F10" s="20">
        <v>16993.59</v>
      </c>
      <c r="G10" t="s">
        <v>10</v>
      </c>
      <c r="I10" s="27" t="s">
        <v>69</v>
      </c>
      <c r="J10" s="20">
        <v>10467.709999999999</v>
      </c>
      <c r="K10" t="s">
        <v>10</v>
      </c>
    </row>
    <row r="11" spans="1:12">
      <c r="A11" t="s">
        <v>129</v>
      </c>
      <c r="B11" s="20">
        <v>23604.97</v>
      </c>
      <c r="C11" t="s">
        <v>10</v>
      </c>
      <c r="E11" s="27" t="s">
        <v>132</v>
      </c>
      <c r="F11" s="20">
        <v>24251.03</v>
      </c>
      <c r="G11" t="s">
        <v>10</v>
      </c>
      <c r="I11" s="27" t="s">
        <v>134</v>
      </c>
      <c r="J11" s="20">
        <v>12626.29</v>
      </c>
      <c r="K11" t="s">
        <v>10</v>
      </c>
    </row>
    <row r="12" spans="1:12">
      <c r="A12" t="s">
        <v>130</v>
      </c>
      <c r="B12" s="20">
        <v>12438.45</v>
      </c>
      <c r="C12" t="s">
        <v>10</v>
      </c>
      <c r="E12" s="68" t="s">
        <v>133</v>
      </c>
      <c r="F12" s="20">
        <v>15138.81</v>
      </c>
      <c r="G12" t="s">
        <v>10</v>
      </c>
      <c r="I12" s="68" t="s">
        <v>135</v>
      </c>
      <c r="J12" s="20">
        <v>19497.82</v>
      </c>
      <c r="K12" t="s">
        <v>10</v>
      </c>
    </row>
    <row r="13" spans="1:12">
      <c r="B13" s="20"/>
      <c r="E13" s="30"/>
      <c r="F13" s="20"/>
      <c r="I13" s="30"/>
      <c r="J13" s="20"/>
    </row>
    <row r="14" spans="1:12" ht="15.75">
      <c r="A14" t="s">
        <v>29</v>
      </c>
      <c r="J14" s="20">
        <f>G15+G16+G17+G18</f>
        <v>220989.27</v>
      </c>
      <c r="K14" s="21" t="s">
        <v>30</v>
      </c>
    </row>
    <row r="15" spans="1:12">
      <c r="A15" s="9" t="s">
        <v>6</v>
      </c>
      <c r="B15" t="s">
        <v>7</v>
      </c>
      <c r="G15" s="6">
        <f>(J8*43.5/100)</f>
        <v>96130.332449999987</v>
      </c>
      <c r="H15" t="s">
        <v>10</v>
      </c>
    </row>
    <row r="16" spans="1:12">
      <c r="A16" s="9" t="s">
        <v>6</v>
      </c>
      <c r="B16" t="s">
        <v>8</v>
      </c>
      <c r="G16" s="6">
        <f>(J8*36.6/100)</f>
        <v>80882.072820000001</v>
      </c>
      <c r="H16" t="s">
        <v>10</v>
      </c>
    </row>
    <row r="17" spans="1:12">
      <c r="A17" s="9" t="s">
        <v>6</v>
      </c>
      <c r="B17" t="s">
        <v>9</v>
      </c>
      <c r="G17" s="6">
        <f>(J8*12.5/100)</f>
        <v>27623.658749999999</v>
      </c>
      <c r="H17" t="s">
        <v>10</v>
      </c>
      <c r="K17" s="5"/>
      <c r="L17" s="13"/>
    </row>
    <row r="18" spans="1:12">
      <c r="A18" s="9" t="s">
        <v>6</v>
      </c>
      <c r="B18" t="s">
        <v>14</v>
      </c>
      <c r="G18" s="6">
        <f>(J8*7.4/100)</f>
        <v>16353.205980000001</v>
      </c>
      <c r="H18" t="s">
        <v>10</v>
      </c>
    </row>
    <row r="19" spans="1:12">
      <c r="G19" s="58"/>
    </row>
    <row r="20" spans="1:12">
      <c r="A20" s="10" t="s">
        <v>11</v>
      </c>
      <c r="G20" s="6">
        <f>E6*5.45*12/1.03</f>
        <v>72193.980582524266</v>
      </c>
      <c r="H20" t="s">
        <v>12</v>
      </c>
    </row>
    <row r="21" spans="1:12" ht="15.75" thickBot="1">
      <c r="A21" s="84">
        <f>G20*I7/100</f>
        <v>51724.72752641049</v>
      </c>
      <c r="B21" s="84"/>
      <c r="C21" t="s">
        <v>68</v>
      </c>
    </row>
    <row r="22" spans="1:12">
      <c r="A22" s="11" t="s">
        <v>2</v>
      </c>
      <c r="B22" s="85" t="s">
        <v>20</v>
      </c>
      <c r="C22" s="86"/>
      <c r="D22" s="86"/>
      <c r="E22" s="86"/>
      <c r="F22" s="86"/>
      <c r="G22" s="86"/>
      <c r="H22" s="87"/>
      <c r="I22" s="11" t="s">
        <v>18</v>
      </c>
      <c r="J22" s="14" t="s">
        <v>17</v>
      </c>
      <c r="K22" s="85" t="s">
        <v>15</v>
      </c>
      <c r="L22" s="87"/>
    </row>
    <row r="23" spans="1:12" ht="15.75" thickBot="1">
      <c r="A23" s="12" t="s">
        <v>13</v>
      </c>
      <c r="B23" s="74"/>
      <c r="C23" s="75"/>
      <c r="D23" s="75"/>
      <c r="E23" s="75"/>
      <c r="F23" s="75"/>
      <c r="G23" s="75"/>
      <c r="H23" s="76"/>
      <c r="I23" s="12" t="s">
        <v>19</v>
      </c>
      <c r="J23" s="15"/>
      <c r="K23" s="77" t="s">
        <v>16</v>
      </c>
      <c r="L23" s="78"/>
    </row>
    <row r="24" spans="1:12" ht="14.25" customHeight="1" thickBot="1">
      <c r="A24" s="52"/>
      <c r="B24" s="121" t="s">
        <v>97</v>
      </c>
      <c r="C24" s="122"/>
      <c r="D24" s="122"/>
      <c r="E24" s="122"/>
      <c r="F24" s="122"/>
      <c r="G24" s="122"/>
      <c r="H24" s="123"/>
      <c r="I24" s="53"/>
      <c r="J24" s="54"/>
      <c r="K24" s="124">
        <v>-10229.280000000001</v>
      </c>
      <c r="L24" s="125"/>
    </row>
    <row r="25" spans="1:12">
      <c r="A25" s="36">
        <v>1</v>
      </c>
      <c r="B25" s="79" t="s">
        <v>96</v>
      </c>
      <c r="C25" s="117"/>
      <c r="D25" s="117"/>
      <c r="E25" s="117"/>
      <c r="F25" s="117"/>
      <c r="G25" s="117"/>
      <c r="H25" s="118"/>
      <c r="I25" s="34"/>
      <c r="J25" s="35">
        <v>252</v>
      </c>
      <c r="K25" s="119">
        <v>1000</v>
      </c>
      <c r="L25" s="120"/>
    </row>
    <row r="26" spans="1:12">
      <c r="A26" s="36">
        <v>2</v>
      </c>
      <c r="B26" s="69" t="s">
        <v>101</v>
      </c>
      <c r="C26" s="70"/>
      <c r="D26" s="70"/>
      <c r="E26" s="70"/>
      <c r="F26" s="70"/>
      <c r="G26" s="70"/>
      <c r="H26" s="71"/>
      <c r="I26" s="41" t="s">
        <v>80</v>
      </c>
      <c r="J26" s="59">
        <v>4</v>
      </c>
      <c r="K26" s="80">
        <f>(35450+40000)*0.1253</f>
        <v>9453.8850000000002</v>
      </c>
      <c r="L26" s="81"/>
    </row>
    <row r="27" spans="1:12">
      <c r="A27" s="36">
        <v>3</v>
      </c>
      <c r="B27" s="126" t="s">
        <v>103</v>
      </c>
      <c r="C27" s="127"/>
      <c r="D27" s="127"/>
      <c r="E27" s="127"/>
      <c r="F27" s="127"/>
      <c r="G27" s="127"/>
      <c r="H27" s="127"/>
      <c r="I27" s="60" t="s">
        <v>102</v>
      </c>
      <c r="J27" s="59">
        <v>7</v>
      </c>
      <c r="K27" s="80">
        <f>22050*0.031</f>
        <v>683.55</v>
      </c>
      <c r="L27" s="81"/>
    </row>
    <row r="28" spans="1:12">
      <c r="A28" s="36">
        <v>4</v>
      </c>
      <c r="B28" s="69" t="s">
        <v>104</v>
      </c>
      <c r="C28" s="70"/>
      <c r="D28" s="70"/>
      <c r="E28" s="70"/>
      <c r="F28" s="70"/>
      <c r="G28" s="70"/>
      <c r="H28" s="71"/>
      <c r="I28" s="60" t="s">
        <v>80</v>
      </c>
      <c r="J28" s="59">
        <v>26</v>
      </c>
      <c r="K28" s="80">
        <f>346.67*0.031</f>
        <v>10.74677</v>
      </c>
      <c r="L28" s="81"/>
    </row>
    <row r="29" spans="1:12">
      <c r="A29" s="36">
        <v>5</v>
      </c>
      <c r="B29" s="69" t="s">
        <v>105</v>
      </c>
      <c r="C29" s="70"/>
      <c r="D29" s="70"/>
      <c r="E29" s="70"/>
      <c r="F29" s="70"/>
      <c r="G29" s="70"/>
      <c r="H29" s="71"/>
      <c r="I29" s="60" t="s">
        <v>80</v>
      </c>
      <c r="J29" s="59">
        <v>21</v>
      </c>
      <c r="K29" s="115">
        <f>1041.6*0.031</f>
        <v>32.2896</v>
      </c>
      <c r="L29" s="81"/>
    </row>
    <row r="30" spans="1:12">
      <c r="A30" s="36">
        <v>6</v>
      </c>
      <c r="B30" s="69" t="s">
        <v>106</v>
      </c>
      <c r="C30" s="128"/>
      <c r="D30" s="128"/>
      <c r="E30" s="128"/>
      <c r="F30" s="128"/>
      <c r="G30" s="128"/>
      <c r="H30" s="71"/>
      <c r="I30" s="17" t="s">
        <v>80</v>
      </c>
      <c r="J30" s="61">
        <v>7</v>
      </c>
      <c r="K30" s="115">
        <v>410</v>
      </c>
      <c r="L30" s="116"/>
    </row>
    <row r="31" spans="1:12" ht="15" customHeight="1">
      <c r="A31" s="36">
        <v>7</v>
      </c>
      <c r="B31" s="112" t="s">
        <v>110</v>
      </c>
      <c r="C31" s="127"/>
      <c r="D31" s="127"/>
      <c r="E31" s="127"/>
      <c r="F31" s="127"/>
      <c r="G31" s="127"/>
      <c r="H31" s="127"/>
      <c r="I31" s="17" t="s">
        <v>107</v>
      </c>
      <c r="J31" s="59">
        <v>1</v>
      </c>
      <c r="K31" s="115">
        <f>7154.4*0.0225</f>
        <v>160.97399999999999</v>
      </c>
      <c r="L31" s="116"/>
    </row>
    <row r="32" spans="1:12" ht="15" customHeight="1">
      <c r="A32" s="36">
        <v>8</v>
      </c>
      <c r="B32" s="69" t="s">
        <v>108</v>
      </c>
      <c r="C32" s="70"/>
      <c r="D32" s="70"/>
      <c r="E32" s="70"/>
      <c r="F32" s="70"/>
      <c r="G32" s="70"/>
      <c r="H32" s="71"/>
      <c r="I32" s="60" t="s">
        <v>109</v>
      </c>
      <c r="J32" s="59">
        <v>2.85</v>
      </c>
      <c r="K32" s="80">
        <v>2408.25</v>
      </c>
      <c r="L32" s="81"/>
    </row>
    <row r="33" spans="1:12" ht="15" customHeight="1">
      <c r="A33" s="36">
        <v>9</v>
      </c>
      <c r="B33" s="112" t="s">
        <v>111</v>
      </c>
      <c r="C33" s="113"/>
      <c r="D33" s="113"/>
      <c r="E33" s="113"/>
      <c r="F33" s="113"/>
      <c r="G33" s="113"/>
      <c r="H33" s="114"/>
      <c r="I33" s="17" t="s">
        <v>80</v>
      </c>
      <c r="J33" s="59">
        <v>6</v>
      </c>
      <c r="K33" s="115">
        <f>(2400+3000)*0.0225</f>
        <v>121.5</v>
      </c>
      <c r="L33" s="116"/>
    </row>
    <row r="34" spans="1:12" ht="15" customHeight="1">
      <c r="A34" s="36">
        <v>10</v>
      </c>
      <c r="B34" s="112" t="s">
        <v>112</v>
      </c>
      <c r="C34" s="113"/>
      <c r="D34" s="113"/>
      <c r="E34" s="113"/>
      <c r="F34" s="113"/>
      <c r="G34" s="113"/>
      <c r="H34" s="114"/>
      <c r="I34" s="17"/>
      <c r="J34" s="59"/>
      <c r="K34" s="115">
        <f>2000*0.0226</f>
        <v>45.199999999999996</v>
      </c>
      <c r="L34" s="116"/>
    </row>
    <row r="35" spans="1:12">
      <c r="A35" s="36">
        <v>11</v>
      </c>
      <c r="B35" s="69" t="s">
        <v>113</v>
      </c>
      <c r="C35" s="70"/>
      <c r="D35" s="70"/>
      <c r="E35" s="70"/>
      <c r="F35" s="70"/>
      <c r="G35" s="70"/>
      <c r="H35" s="71"/>
      <c r="I35" s="17" t="s">
        <v>114</v>
      </c>
      <c r="J35" s="59">
        <v>252</v>
      </c>
      <c r="K35" s="129">
        <v>1000</v>
      </c>
      <c r="L35" s="130"/>
    </row>
    <row r="36" spans="1:12">
      <c r="A36" s="36">
        <v>12</v>
      </c>
      <c r="B36" s="112" t="s">
        <v>115</v>
      </c>
      <c r="C36" s="113"/>
      <c r="D36" s="113"/>
      <c r="E36" s="113"/>
      <c r="F36" s="113"/>
      <c r="G36" s="113"/>
      <c r="H36" s="114"/>
      <c r="I36" s="17" t="s">
        <v>116</v>
      </c>
      <c r="J36" s="59">
        <v>47</v>
      </c>
      <c r="K36" s="115">
        <f>(8628+4000)*0.0226</f>
        <v>285.39279999999997</v>
      </c>
      <c r="L36" s="116"/>
    </row>
    <row r="37" spans="1:12">
      <c r="A37" s="36">
        <v>13</v>
      </c>
      <c r="B37" s="112" t="s">
        <v>117</v>
      </c>
      <c r="C37" s="113"/>
      <c r="D37" s="113"/>
      <c r="E37" s="113"/>
      <c r="F37" s="113"/>
      <c r="G37" s="113"/>
      <c r="H37" s="114"/>
      <c r="I37" s="17" t="s">
        <v>80</v>
      </c>
      <c r="J37" s="59">
        <v>1</v>
      </c>
      <c r="K37" s="115">
        <f>17760.7*0.0226</f>
        <v>401.39182</v>
      </c>
      <c r="L37" s="116"/>
    </row>
    <row r="38" spans="1:12">
      <c r="A38" s="36">
        <v>14</v>
      </c>
      <c r="B38" s="126" t="s">
        <v>118</v>
      </c>
      <c r="C38" s="127"/>
      <c r="D38" s="127"/>
      <c r="E38" s="127"/>
      <c r="F38" s="127"/>
      <c r="G38" s="127"/>
      <c r="H38" s="132"/>
      <c r="I38" s="33" t="s">
        <v>80</v>
      </c>
      <c r="J38" s="62">
        <v>2</v>
      </c>
      <c r="K38" s="135">
        <f>380*2*0.2506</f>
        <v>190.45599999999999</v>
      </c>
      <c r="L38" s="136"/>
    </row>
    <row r="39" spans="1:12">
      <c r="A39" s="36">
        <v>15</v>
      </c>
      <c r="B39" s="137" t="s">
        <v>119</v>
      </c>
      <c r="C39" s="99"/>
      <c r="D39" s="99"/>
      <c r="E39" s="99"/>
      <c r="F39" s="99"/>
      <c r="G39" s="99"/>
      <c r="H39" s="100"/>
      <c r="I39" s="33" t="s">
        <v>80</v>
      </c>
      <c r="J39" s="62">
        <v>2</v>
      </c>
      <c r="K39" s="135">
        <f>250*2*0.2506</f>
        <v>125.3</v>
      </c>
      <c r="L39" s="136"/>
    </row>
    <row r="40" spans="1:12">
      <c r="A40" s="36">
        <v>16</v>
      </c>
      <c r="B40" s="126" t="s">
        <v>120</v>
      </c>
      <c r="C40" s="131"/>
      <c r="D40" s="131"/>
      <c r="E40" s="131"/>
      <c r="F40" s="131"/>
      <c r="G40" s="131"/>
      <c r="H40" s="132"/>
      <c r="I40" s="17" t="s">
        <v>80</v>
      </c>
      <c r="J40" s="63">
        <v>3</v>
      </c>
      <c r="K40" s="110">
        <v>300</v>
      </c>
      <c r="L40" s="111"/>
    </row>
    <row r="41" spans="1:12">
      <c r="A41" s="36">
        <v>17</v>
      </c>
      <c r="B41" s="69" t="s">
        <v>121</v>
      </c>
      <c r="C41" s="70"/>
      <c r="D41" s="70"/>
      <c r="E41" s="70"/>
      <c r="F41" s="70"/>
      <c r="G41" s="70"/>
      <c r="H41" s="71"/>
      <c r="I41" s="17" t="s">
        <v>80</v>
      </c>
      <c r="J41" s="59">
        <v>1</v>
      </c>
      <c r="K41" s="133">
        <f>19433*0.0226</f>
        <v>439.18579999999997</v>
      </c>
      <c r="L41" s="134"/>
    </row>
    <row r="42" spans="1:12">
      <c r="A42" s="36">
        <v>18</v>
      </c>
      <c r="B42" s="64" t="s">
        <v>123</v>
      </c>
      <c r="C42" s="65"/>
      <c r="D42" s="65"/>
      <c r="E42" s="65"/>
      <c r="F42" s="65"/>
      <c r="G42" s="65"/>
      <c r="H42" s="66"/>
      <c r="I42" s="33" t="s">
        <v>122</v>
      </c>
      <c r="J42" s="62">
        <v>12</v>
      </c>
      <c r="K42" s="110">
        <f>1800*12*0.2506</f>
        <v>5412.96</v>
      </c>
      <c r="L42" s="111"/>
    </row>
    <row r="43" spans="1:12">
      <c r="A43" s="17"/>
      <c r="B43" s="70" t="s">
        <v>98</v>
      </c>
      <c r="C43" s="70"/>
      <c r="D43" s="70"/>
      <c r="E43" s="70"/>
      <c r="F43" s="70"/>
      <c r="G43" s="70"/>
      <c r="H43" s="70"/>
      <c r="I43" s="55"/>
      <c r="J43" s="47"/>
      <c r="K43" s="115">
        <f>SUM(K25:L41)</f>
        <v>17068.121789999997</v>
      </c>
      <c r="L43" s="116"/>
    </row>
    <row r="44" spans="1:12" ht="15.75" thickBot="1">
      <c r="A44" s="17"/>
      <c r="B44" s="70" t="s">
        <v>126</v>
      </c>
      <c r="C44" s="70"/>
      <c r="D44" s="70"/>
      <c r="E44" s="70"/>
      <c r="F44" s="70"/>
      <c r="G44" s="70"/>
      <c r="H44" s="70"/>
      <c r="I44" s="55"/>
      <c r="J44" s="56"/>
      <c r="K44" s="115">
        <f>K43*0.14</f>
        <v>2389.5370505999999</v>
      </c>
      <c r="L44" s="116"/>
    </row>
    <row r="45" spans="1:12" ht="16.5" thickBot="1">
      <c r="A45" s="16"/>
      <c r="B45" s="49" t="s">
        <v>99</v>
      </c>
      <c r="C45" s="49"/>
      <c r="D45" s="49"/>
      <c r="E45" s="49"/>
      <c r="F45" s="49"/>
      <c r="G45" s="49"/>
      <c r="H45" s="49"/>
      <c r="I45" s="16"/>
      <c r="J45" s="57"/>
      <c r="K45" s="72">
        <f>SUM(K43:L44)</f>
        <v>19457.658840599997</v>
      </c>
      <c r="L45" s="73"/>
    </row>
    <row r="46" spans="1:12" ht="16.5" thickBot="1">
      <c r="A46" s="51"/>
      <c r="B46" s="48" t="s">
        <v>100</v>
      </c>
      <c r="C46" s="49"/>
      <c r="D46" s="49"/>
      <c r="E46" s="49"/>
      <c r="F46" s="49"/>
      <c r="G46" s="49"/>
      <c r="H46" s="50"/>
      <c r="I46" s="16"/>
      <c r="J46" s="16"/>
      <c r="K46" s="72">
        <f>K24+K45</f>
        <v>9228.3788405999967</v>
      </c>
      <c r="L46" s="73"/>
    </row>
    <row r="47" spans="1:12">
      <c r="A47" t="s">
        <v>21</v>
      </c>
    </row>
    <row r="48" spans="1:12">
      <c r="A48" t="s">
        <v>23</v>
      </c>
      <c r="D48" s="46">
        <f>I4</f>
        <v>2014</v>
      </c>
      <c r="E48" t="s">
        <v>24</v>
      </c>
      <c r="G48" s="19">
        <f>K46-G20</f>
        <v>-62965.601741924271</v>
      </c>
      <c r="H48" t="s">
        <v>25</v>
      </c>
    </row>
    <row r="49" spans="1:12" ht="15.75" thickBot="1">
      <c r="A49" t="s">
        <v>26</v>
      </c>
      <c r="B49" s="46">
        <f>I4</f>
        <v>2014</v>
      </c>
      <c r="C49" t="s">
        <v>28</v>
      </c>
    </row>
    <row r="50" spans="1:12">
      <c r="A50" s="38" t="s">
        <v>2</v>
      </c>
      <c r="B50" s="91" t="s">
        <v>37</v>
      </c>
      <c r="C50" s="92"/>
      <c r="D50" s="92"/>
      <c r="E50" s="92"/>
      <c r="F50" s="91" t="s">
        <v>38</v>
      </c>
      <c r="G50" s="92"/>
      <c r="H50" s="93"/>
      <c r="I50" s="91" t="s">
        <v>39</v>
      </c>
      <c r="J50" s="92"/>
      <c r="K50" s="92"/>
      <c r="L50" s="93"/>
    </row>
    <row r="51" spans="1:12" ht="15.75" thickBot="1">
      <c r="A51" s="39"/>
      <c r="B51" s="88"/>
      <c r="C51" s="89"/>
      <c r="D51" s="89"/>
      <c r="E51" s="89"/>
      <c r="F51" s="88"/>
      <c r="G51" s="89"/>
      <c r="H51" s="90"/>
      <c r="I51" s="88" t="s">
        <v>84</v>
      </c>
      <c r="J51" s="89"/>
      <c r="K51" s="89"/>
      <c r="L51" s="90"/>
    </row>
    <row r="52" spans="1:12">
      <c r="A52" s="40" t="s">
        <v>31</v>
      </c>
      <c r="B52" s="94" t="s">
        <v>40</v>
      </c>
      <c r="C52" s="94"/>
      <c r="D52" s="94"/>
      <c r="E52" s="95"/>
      <c r="F52" s="96" t="s">
        <v>85</v>
      </c>
      <c r="G52" s="97"/>
      <c r="H52" s="98"/>
      <c r="I52" s="96" t="s">
        <v>86</v>
      </c>
      <c r="J52" s="97"/>
      <c r="K52" s="97"/>
      <c r="L52" s="98"/>
    </row>
    <row r="53" spans="1:12">
      <c r="A53" s="41" t="s">
        <v>32</v>
      </c>
      <c r="B53" s="99" t="s">
        <v>41</v>
      </c>
      <c r="C53" s="99"/>
      <c r="D53" s="99"/>
      <c r="E53" s="100"/>
      <c r="F53" s="101" t="s">
        <v>87</v>
      </c>
      <c r="G53" s="102"/>
      <c r="H53" s="103"/>
      <c r="I53" s="101" t="s">
        <v>46</v>
      </c>
      <c r="J53" s="102"/>
      <c r="K53" s="102"/>
      <c r="L53" s="103"/>
    </row>
    <row r="54" spans="1:12">
      <c r="A54" s="41" t="s">
        <v>33</v>
      </c>
      <c r="B54" s="99" t="s">
        <v>42</v>
      </c>
      <c r="C54" s="99"/>
      <c r="D54" s="99"/>
      <c r="E54" s="100"/>
      <c r="F54" s="101" t="s">
        <v>88</v>
      </c>
      <c r="G54" s="102"/>
      <c r="H54" s="103"/>
      <c r="I54" s="101" t="s">
        <v>89</v>
      </c>
      <c r="J54" s="102"/>
      <c r="K54" s="102"/>
      <c r="L54" s="103"/>
    </row>
    <row r="55" spans="1:12">
      <c r="A55" s="41" t="s">
        <v>34</v>
      </c>
      <c r="B55" s="99" t="s">
        <v>43</v>
      </c>
      <c r="C55" s="99"/>
      <c r="D55" s="99"/>
      <c r="E55" s="100"/>
      <c r="F55" s="101" t="s">
        <v>90</v>
      </c>
      <c r="G55" s="102"/>
      <c r="H55" s="103"/>
      <c r="I55" s="101" t="s">
        <v>91</v>
      </c>
      <c r="J55" s="102"/>
      <c r="K55" s="102"/>
      <c r="L55" s="103"/>
    </row>
    <row r="56" spans="1:12">
      <c r="A56" s="41" t="s">
        <v>35</v>
      </c>
      <c r="B56" s="99" t="s">
        <v>44</v>
      </c>
      <c r="C56" s="99"/>
      <c r="D56" s="99"/>
      <c r="E56" s="100"/>
      <c r="F56" s="101" t="s">
        <v>92</v>
      </c>
      <c r="G56" s="102"/>
      <c r="H56" s="103"/>
      <c r="I56" s="101" t="s">
        <v>93</v>
      </c>
      <c r="J56" s="102"/>
      <c r="K56" s="102"/>
      <c r="L56" s="103"/>
    </row>
    <row r="57" spans="1:12" ht="15.75" thickBot="1">
      <c r="A57" s="42" t="s">
        <v>36</v>
      </c>
      <c r="B57" s="105" t="s">
        <v>45</v>
      </c>
      <c r="C57" s="105"/>
      <c r="D57" s="105"/>
      <c r="E57" s="106"/>
      <c r="F57" s="107" t="s">
        <v>94</v>
      </c>
      <c r="G57" s="108"/>
      <c r="H57" s="109"/>
      <c r="I57" s="107" t="s">
        <v>95</v>
      </c>
      <c r="J57" s="108"/>
      <c r="K57" s="108"/>
      <c r="L57" s="109"/>
    </row>
    <row r="60" spans="1:12">
      <c r="A60" s="23" t="s">
        <v>49</v>
      </c>
      <c r="B60" s="46">
        <f>I4+1</f>
        <v>2015</v>
      </c>
      <c r="C60" t="s">
        <v>50</v>
      </c>
    </row>
    <row r="61" spans="1:12">
      <c r="A61" s="67" t="s">
        <v>124</v>
      </c>
    </row>
    <row r="62" spans="1:12">
      <c r="A62" s="22" t="s">
        <v>47</v>
      </c>
      <c r="F62" s="7">
        <f>H79</f>
        <v>-0.40058646598682723</v>
      </c>
      <c r="G62" t="s">
        <v>48</v>
      </c>
    </row>
    <row r="63" spans="1:12">
      <c r="A63" s="22" t="s">
        <v>72</v>
      </c>
      <c r="C63" s="28"/>
      <c r="G63" s="46"/>
    </row>
    <row r="64" spans="1:12">
      <c r="A64" s="22" t="s">
        <v>76</v>
      </c>
      <c r="E64" s="46"/>
      <c r="K64" s="46"/>
    </row>
    <row r="65" spans="1:12">
      <c r="A65" s="45" t="s">
        <v>73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30"/>
    </row>
    <row r="66" spans="1:12">
      <c r="A66" s="104" t="s">
        <v>74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</row>
    <row r="67" spans="1:12">
      <c r="A67" s="104" t="s">
        <v>75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</row>
    <row r="68" spans="1:12">
      <c r="A68" s="45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2">
      <c r="A69" s="22" t="s">
        <v>51</v>
      </c>
      <c r="B69" s="46">
        <f>I4+1</f>
        <v>2015</v>
      </c>
      <c r="C69" t="s">
        <v>52</v>
      </c>
    </row>
    <row r="70" spans="1:12">
      <c r="A70" s="22" t="s">
        <v>53</v>
      </c>
    </row>
    <row r="71" spans="1:12">
      <c r="A71" s="22" t="s">
        <v>54</v>
      </c>
      <c r="J71" s="31">
        <v>15000</v>
      </c>
      <c r="K71" t="s">
        <v>10</v>
      </c>
    </row>
    <row r="72" spans="1:12">
      <c r="A72" s="104" t="s">
        <v>71</v>
      </c>
      <c r="B72" s="104"/>
      <c r="C72" s="104"/>
      <c r="D72" s="104"/>
      <c r="E72" s="104"/>
      <c r="J72" s="31">
        <v>10000</v>
      </c>
      <c r="K72" t="s">
        <v>10</v>
      </c>
    </row>
    <row r="73" spans="1:12">
      <c r="A73" s="22" t="s">
        <v>55</v>
      </c>
      <c r="J73" s="31">
        <v>1500</v>
      </c>
      <c r="K73" t="s">
        <v>10</v>
      </c>
    </row>
    <row r="74" spans="1:12">
      <c r="A74" s="22" t="s">
        <v>70</v>
      </c>
      <c r="J74" s="31">
        <v>15000</v>
      </c>
      <c r="K74" t="s">
        <v>10</v>
      </c>
    </row>
    <row r="75" spans="1:12">
      <c r="A75" s="22" t="s">
        <v>56</v>
      </c>
      <c r="J75" s="31">
        <v>8000</v>
      </c>
      <c r="K75" t="s">
        <v>10</v>
      </c>
    </row>
    <row r="76" spans="1:12">
      <c r="A76" s="22" t="s">
        <v>57</v>
      </c>
      <c r="J76" s="31">
        <v>8000</v>
      </c>
      <c r="K76" t="s">
        <v>10</v>
      </c>
    </row>
    <row r="77" spans="1:12">
      <c r="A77" s="24" t="s">
        <v>58</v>
      </c>
      <c r="J77" s="32">
        <f>SUM(J71:J76)</f>
        <v>57500</v>
      </c>
      <c r="K77" s="25" t="s">
        <v>59</v>
      </c>
    </row>
    <row r="78" spans="1:12">
      <c r="A78" s="67" t="s">
        <v>125</v>
      </c>
      <c r="H78" s="46">
        <f>I4</f>
        <v>2014</v>
      </c>
      <c r="I78" t="s">
        <v>67</v>
      </c>
      <c r="K78" s="6">
        <f>G48</f>
        <v>-62965.601741924271</v>
      </c>
    </row>
    <row r="79" spans="1:12">
      <c r="A79" s="22" t="s">
        <v>60</v>
      </c>
      <c r="C79" s="19">
        <f>J77+K78</f>
        <v>-5465.6017419242708</v>
      </c>
      <c r="D79" s="46" t="s">
        <v>61</v>
      </c>
      <c r="E79" s="26">
        <f>B69</f>
        <v>2015</v>
      </c>
      <c r="F79" t="s">
        <v>63</v>
      </c>
      <c r="H79" s="7">
        <f>C79/(E6*12)</f>
        <v>-0.40058646598682723</v>
      </c>
      <c r="I79" t="s">
        <v>64</v>
      </c>
    </row>
    <row r="81" spans="2:9">
      <c r="B81" t="s">
        <v>65</v>
      </c>
    </row>
    <row r="82" spans="2:9">
      <c r="B82" t="s">
        <v>38</v>
      </c>
      <c r="I82" t="s">
        <v>66</v>
      </c>
    </row>
  </sheetData>
  <mergeCells count="80">
    <mergeCell ref="J1:K1"/>
    <mergeCell ref="E4:H4"/>
    <mergeCell ref="B41:H41"/>
    <mergeCell ref="K41:L41"/>
    <mergeCell ref="B36:H36"/>
    <mergeCell ref="K36:L36"/>
    <mergeCell ref="B37:H37"/>
    <mergeCell ref="K37:L37"/>
    <mergeCell ref="B38:H38"/>
    <mergeCell ref="K38:L38"/>
    <mergeCell ref="B39:H39"/>
    <mergeCell ref="K39:L39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27:H27"/>
    <mergeCell ref="K27:L27"/>
    <mergeCell ref="B44:H44"/>
    <mergeCell ref="K44:L44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23:H23"/>
    <mergeCell ref="K23:L23"/>
    <mergeCell ref="B25:H25"/>
    <mergeCell ref="K25:L25"/>
    <mergeCell ref="B26:H26"/>
    <mergeCell ref="K26:L26"/>
    <mergeCell ref="B24:H24"/>
    <mergeCell ref="K24:L24"/>
    <mergeCell ref="A2:L2"/>
    <mergeCell ref="A3:L3"/>
    <mergeCell ref="A7:B7"/>
    <mergeCell ref="A21:B21"/>
    <mergeCell ref="B22:H22"/>
    <mergeCell ref="K22:L22"/>
    <mergeCell ref="A72:E72"/>
    <mergeCell ref="B57:E57"/>
    <mergeCell ref="F57:H57"/>
    <mergeCell ref="I57:L57"/>
    <mergeCell ref="B52:E52"/>
    <mergeCell ref="F52:H52"/>
    <mergeCell ref="I52:L52"/>
    <mergeCell ref="K42:L42"/>
    <mergeCell ref="B34:H34"/>
    <mergeCell ref="K34:L34"/>
    <mergeCell ref="A66:L66"/>
    <mergeCell ref="A67:L67"/>
    <mergeCell ref="K45:L45"/>
    <mergeCell ref="B43:H43"/>
    <mergeCell ref="K43:L43"/>
    <mergeCell ref="K46:L46"/>
    <mergeCell ref="B50:E50"/>
    <mergeCell ref="F50:H50"/>
    <mergeCell ref="I50:L50"/>
    <mergeCell ref="B35:H35"/>
    <mergeCell ref="K35:L35"/>
    <mergeCell ref="B40:H40"/>
    <mergeCell ref="K40:L4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2015-03-27T02:22:05Z</dcterms:modified>
</cp:coreProperties>
</file>