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2014" sheetId="2" r:id="rId1"/>
    <sheet name="Лист3" sheetId="3" r:id="rId2"/>
  </sheets>
  <calcPr calcId="125725"/>
</workbook>
</file>

<file path=xl/calcChain.xml><?xml version="1.0" encoding="utf-8"?>
<calcChain xmlns="http://schemas.openxmlformats.org/spreadsheetml/2006/main">
  <c r="G20" i="2"/>
  <c r="K44" l="1"/>
  <c r="K42" l="1"/>
  <c r="K41"/>
  <c r="K40"/>
  <c r="K39"/>
  <c r="K38"/>
  <c r="K36" l="1"/>
  <c r="K35"/>
  <c r="K34"/>
  <c r="K33" l="1"/>
  <c r="K32" l="1"/>
  <c r="K31"/>
  <c r="K30"/>
  <c r="K27" l="1"/>
  <c r="K26"/>
  <c r="K45" s="1"/>
  <c r="K29"/>
  <c r="K46" l="1"/>
  <c r="K47" s="1"/>
  <c r="G18"/>
  <c r="G17"/>
  <c r="G16"/>
  <c r="G15"/>
  <c r="J14" l="1"/>
  <c r="E79" l="1"/>
  <c r="H78"/>
  <c r="J77"/>
  <c r="B69"/>
  <c r="B62"/>
  <c r="B51"/>
  <c r="D50"/>
  <c r="G8"/>
  <c r="I8" s="1"/>
  <c r="A21" s="1"/>
  <c r="B7"/>
  <c r="K48" l="1"/>
  <c r="G50" l="1"/>
  <c r="K78" s="1"/>
  <c r="C79" s="1"/>
  <c r="H79" s="1"/>
  <c r="F64" s="1"/>
</calcChain>
</file>

<file path=xl/sharedStrings.xml><?xml version="1.0" encoding="utf-8"?>
<sst xmlns="http://schemas.openxmlformats.org/spreadsheetml/2006/main" count="172" uniqueCount="139">
  <si>
    <t>Отчет ООО "Управляющая компания "Альтернатива"</t>
  </si>
  <si>
    <t>о выполнении договора управления многоквартирным домом</t>
  </si>
  <si>
    <t>№</t>
  </si>
  <si>
    <t>рублей, оплачено собственниками</t>
  </si>
  <si>
    <t>%)</t>
  </si>
  <si>
    <t xml:space="preserve"> рубля,</t>
  </si>
  <si>
    <t>руб.</t>
  </si>
  <si>
    <t xml:space="preserve">   рубля   (поступило  от  жителей </t>
  </si>
  <si>
    <t>п/п</t>
  </si>
  <si>
    <t>Стоимость</t>
  </si>
  <si>
    <t>(руб.)</t>
  </si>
  <si>
    <t>Количество</t>
  </si>
  <si>
    <t>Ед.</t>
  </si>
  <si>
    <t>изм.</t>
  </si>
  <si>
    <t>Наименование мероприятий.</t>
  </si>
  <si>
    <t xml:space="preserve">Перерасход (+) или экономия (-) средств текущего ремонта общего имущества многоквартирного дома по </t>
  </si>
  <si>
    <t>год.</t>
  </si>
  <si>
    <t>состоянию  на   31  декабря</t>
  </si>
  <si>
    <t xml:space="preserve">года составляет </t>
  </si>
  <si>
    <t>рубля.</t>
  </si>
  <si>
    <t>г.   по дому</t>
  </si>
  <si>
    <t xml:space="preserve">году начисление платы за содержание, ремонт и коммунальные услуги производилось </t>
  </si>
  <si>
    <t>1.</t>
  </si>
  <si>
    <t>2.</t>
  </si>
  <si>
    <t>3.</t>
  </si>
  <si>
    <t>4.</t>
  </si>
  <si>
    <t>5.</t>
  </si>
  <si>
    <t>6.</t>
  </si>
  <si>
    <t>7.</t>
  </si>
  <si>
    <t>Наименование статьи.</t>
  </si>
  <si>
    <t>ООО "УК "Альтернатива"</t>
  </si>
  <si>
    <t>Муниципальные дома</t>
  </si>
  <si>
    <t>Содержание общего имущества.</t>
  </si>
  <si>
    <t>Текущий ремонт общего имущества.</t>
  </si>
  <si>
    <t>Содежание общедом. приборов учета.</t>
  </si>
  <si>
    <t>Отопление.</t>
  </si>
  <si>
    <t>Горячее водоснабжение.</t>
  </si>
  <si>
    <t>Холодное водоснабжение.</t>
  </si>
  <si>
    <t>Водоотведение.</t>
  </si>
  <si>
    <t xml:space="preserve"> - текущий ремонт общего имущества -</t>
  </si>
  <si>
    <t>рубля с кв.метра в месяц;</t>
  </si>
  <si>
    <t>В</t>
  </si>
  <si>
    <t>году (с 1 января) предлагается следующая плата за содержание и ремонт общего имущества:</t>
  </si>
  <si>
    <t>6.      В</t>
  </si>
  <si>
    <t>году   управляющая  компания   предлагает   выполнить  за  счет  средств   текущего  ремонта</t>
  </si>
  <si>
    <t xml:space="preserve">  общего имущества многоквартирного дома следующие мероприятия:</t>
  </si>
  <si>
    <t xml:space="preserve">  -  вывоз снега с придомовой территории</t>
  </si>
  <si>
    <t xml:space="preserve">  -  поверка (замена) манометров и термометров</t>
  </si>
  <si>
    <t xml:space="preserve">  -  непредвиденные затраты (компенсаторы, арматура, эл.арматура, замки и т.д.)</t>
  </si>
  <si>
    <t xml:space="preserve">  -  мероприятия по энергоресурсосбережению</t>
  </si>
  <si>
    <t xml:space="preserve"> ИТОГО  ориентировочно:</t>
  </si>
  <si>
    <t>рублей</t>
  </si>
  <si>
    <t xml:space="preserve">          Что  с  учетом  перерасхода (+)   или   экономии (-)  средств    в </t>
  </si>
  <si>
    <t xml:space="preserve">          составит </t>
  </si>
  <si>
    <t>на</t>
  </si>
  <si>
    <r>
      <t>м</t>
    </r>
    <r>
      <rPr>
        <sz val="11"/>
        <color theme="1"/>
        <rFont val="Calibri"/>
        <family val="2"/>
        <charset val="204"/>
      </rPr>
      <t>²) начислено за содержание, ремонт и коммунальные услуги:</t>
    </r>
  </si>
  <si>
    <t xml:space="preserve">год ,       или </t>
  </si>
  <si>
    <t>рубля с кв.метра в месяц.</t>
  </si>
  <si>
    <t>Директор</t>
  </si>
  <si>
    <t>А.Б. Хлебников</t>
  </si>
  <si>
    <t>году   в   размере</t>
  </si>
  <si>
    <t>рубля),     направлена на следующие мероприятия:</t>
  </si>
  <si>
    <t>25,10 руб./м²</t>
  </si>
  <si>
    <t>213,71 руб./чел.</t>
  </si>
  <si>
    <t>277,84 руб./чел.</t>
  </si>
  <si>
    <t>58,92 руб./чел.</t>
  </si>
  <si>
    <t>62,70 руб./чел.</t>
  </si>
  <si>
    <t>93,17 руб./чел.</t>
  </si>
  <si>
    <t>112,91 руб./чел.</t>
  </si>
  <si>
    <t xml:space="preserve">  -  передача наружных инженерных сетей</t>
  </si>
  <si>
    <t xml:space="preserve">  -  чистка кровли от снега</t>
  </si>
  <si>
    <t xml:space="preserve">- коммунальные услуги (горячее и холодное водоснабжение, водоотведение, электроснабжение) будут оплачиваться </t>
  </si>
  <si>
    <t xml:space="preserve"> по Постановлению Правительства РФ №354 от 06.05.2011 г., ежемесячно по показаниям индивидуальных приборов</t>
  </si>
  <si>
    <t xml:space="preserve"> учета с отдельным начислением платы за общедомовые нужды.</t>
  </si>
  <si>
    <t>в том числе (имеющие значительную задолженность):</t>
  </si>
  <si>
    <t>2. Задолженность жителей по квартплате и коммунальным   услугам  составляет:</t>
  </si>
  <si>
    <t xml:space="preserve">микрорайон   Березовый  за </t>
  </si>
  <si>
    <t>шт.</t>
  </si>
  <si>
    <t xml:space="preserve">1. В </t>
  </si>
  <si>
    <t>( ОАО "Западное управление")</t>
  </si>
  <si>
    <r>
      <t>11,20 руб./м</t>
    </r>
    <r>
      <rPr>
        <sz val="11"/>
        <color theme="1"/>
        <rFont val="Calibri"/>
        <family val="2"/>
        <charset val="204"/>
      </rPr>
      <t>²</t>
    </r>
  </si>
  <si>
    <t>11,20 руб./м²</t>
  </si>
  <si>
    <r>
      <t>5,45 руб./м</t>
    </r>
    <r>
      <rPr>
        <sz val="11"/>
        <color theme="1"/>
        <rFont val="Calibri"/>
        <family val="2"/>
        <charset val="204"/>
      </rPr>
      <t>²</t>
    </r>
  </si>
  <si>
    <t>5,45 руб./м²</t>
  </si>
  <si>
    <r>
      <t>1,25 руб./м</t>
    </r>
    <r>
      <rPr>
        <sz val="11"/>
        <color theme="1"/>
        <rFont val="Calibri"/>
        <family val="2"/>
        <charset val="204"/>
      </rPr>
      <t>²</t>
    </r>
  </si>
  <si>
    <t>1,25 руб./м²</t>
  </si>
  <si>
    <r>
      <t>13,00 руб./м</t>
    </r>
    <r>
      <rPr>
        <sz val="11"/>
        <color theme="1"/>
        <rFont val="Calibri"/>
        <family val="2"/>
        <charset val="204"/>
      </rPr>
      <t>²</t>
    </r>
  </si>
  <si>
    <t xml:space="preserve">   рублей    (</t>
  </si>
  <si>
    <t>5. В</t>
  </si>
  <si>
    <t xml:space="preserve">   85    ( </t>
  </si>
  <si>
    <t>Управление МКД (14%)</t>
  </si>
  <si>
    <t>м/час</t>
  </si>
  <si>
    <t>ИТОГО на 31.12.2013г:</t>
  </si>
  <si>
    <t xml:space="preserve">Уборка снега </t>
  </si>
  <si>
    <r>
      <t xml:space="preserve">м </t>
    </r>
    <r>
      <rPr>
        <sz val="11"/>
        <color theme="1"/>
        <rFont val="Calibri"/>
        <family val="2"/>
        <charset val="204"/>
      </rPr>
      <t>²</t>
    </r>
  </si>
  <si>
    <t>Перерасход (+) или экономия (-) средств в 2013 году.</t>
  </si>
  <si>
    <t>мес.</t>
  </si>
  <si>
    <t>Генеральная уборка подъезда в апреле.</t>
  </si>
  <si>
    <t>3.  Соответственно,  компания  имеет  задолженность  перед  поставщиками  услуг</t>
  </si>
  <si>
    <t>рублей:</t>
  </si>
  <si>
    <t>•</t>
  </si>
  <si>
    <t>тепловая энергия</t>
  </si>
  <si>
    <t>водоснабжение и водоотведение</t>
  </si>
  <si>
    <t>электрическая энергия</t>
  </si>
  <si>
    <t>прочие поставщики</t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</si>
  <si>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29 - </t>
    </r>
  </si>
  <si>
    <t>4.  Плата за текущий ремонт, начисленная в размере</t>
  </si>
  <si>
    <t>Тех. обслуживание наружного видеонаблюдения (11,80 %).</t>
  </si>
  <si>
    <t>Уборка и вывоз снега с придомовой территории в январе (4,14%)</t>
  </si>
  <si>
    <t>Уборка и вывоз снега с придомовой территории в марте (3,12%)</t>
  </si>
  <si>
    <t>Нанесение трафарета на мусорные баки (3,12%)</t>
  </si>
  <si>
    <t>Покраска мусорных баков (3,12%)</t>
  </si>
  <si>
    <t>Монтаж дополнительного датчика охранной сигнализации ИТП (25,13)</t>
  </si>
  <si>
    <t>компл.</t>
  </si>
  <si>
    <t>Благоустройство территории (посадка цветов) (10,65%).</t>
  </si>
  <si>
    <t>раб.</t>
  </si>
  <si>
    <t>Ремонт бытового помещения (2,27%)</t>
  </si>
  <si>
    <t>Замена трансформатора тока (по предписанию энергосбыта)(2,27%)</t>
  </si>
  <si>
    <t>Чистка КНС (канализационной насосной станции) (2,27%)</t>
  </si>
  <si>
    <t>Генеральная уборка в октябре.</t>
  </si>
  <si>
    <t>м ²</t>
  </si>
  <si>
    <t>Замена питающих кабелей на электродвигатели насосов КНС (2,27%).</t>
  </si>
  <si>
    <t>м</t>
  </si>
  <si>
    <t>Регистрация видеонаблюдения(2,27%).</t>
  </si>
  <si>
    <t>Замена манометров в ИТП (25,13%)</t>
  </si>
  <si>
    <t>Замена термометров в ИТП (25,13%)</t>
  </si>
  <si>
    <t>Монтаж дополнительного уличного освещения над подъездом.</t>
  </si>
  <si>
    <t>Приобретение детских новогодних подарков.</t>
  </si>
  <si>
    <t>Установка новогодней елки (2,27 %)</t>
  </si>
  <si>
    <r>
      <t xml:space="preserve">кв. </t>
    </r>
    <r>
      <rPr>
        <b/>
        <sz val="11"/>
        <rFont val="Calibri"/>
        <family val="2"/>
        <charset val="204"/>
        <scheme val="minor"/>
      </rPr>
      <t>7</t>
    </r>
    <r>
      <rPr>
        <sz val="11"/>
        <rFont val="Calibri"/>
        <family val="2"/>
        <charset val="204"/>
        <scheme val="minor"/>
      </rPr>
      <t xml:space="preserve"> -              </t>
    </r>
  </si>
  <si>
    <r>
      <t xml:space="preserve">кв. </t>
    </r>
    <r>
      <rPr>
        <b/>
        <sz val="11"/>
        <rFont val="Calibri"/>
        <family val="2"/>
        <charset val="204"/>
        <scheme val="minor"/>
      </rPr>
      <t>10</t>
    </r>
    <r>
      <rPr>
        <sz val="11"/>
        <rFont val="Calibri"/>
        <family val="2"/>
        <charset val="204"/>
        <scheme val="minor"/>
      </rPr>
      <t xml:space="preserve"> -                  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</si>
  <si>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11 -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</si>
  <si>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19-</t>
    </r>
  </si>
  <si>
    <r>
      <rPr>
        <sz val="11"/>
        <rFont val="Calibri"/>
        <family val="2"/>
        <charset val="204"/>
        <scheme val="minor"/>
      </rPr>
      <t>кв.</t>
    </r>
    <r>
      <rPr>
        <b/>
        <sz val="11"/>
        <rFont val="Calibri"/>
        <family val="2"/>
        <charset val="204"/>
        <scheme val="minor"/>
      </rPr>
      <t xml:space="preserve"> 21 - </t>
    </r>
  </si>
  <si>
    <t>Всего в 2014году:</t>
  </si>
  <si>
    <t>ИТОГО за 2014год:</t>
  </si>
  <si>
    <t xml:space="preserve"> - содержание общего имущества -   11,20   рубля с кв.метра общей площади в месяц;</t>
  </si>
  <si>
    <t>Б 85 (I)</t>
  </si>
  <si>
    <t>Предъявлен на рассмотрение жителей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</si>
</sst>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6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9"/>
      <name val="Arial"/>
      <family val="2"/>
    </font>
    <font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Calibri"/>
      <family val="2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/>
  </cellStyleXfs>
  <cellXfs count="147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4" fontId="0" fillId="0" borderId="0" xfId="0" applyNumberFormat="1" applyAlignment="1"/>
    <xf numFmtId="4" fontId="1" fillId="0" borderId="0" xfId="0" applyNumberFormat="1" applyFont="1"/>
    <xf numFmtId="2" fontId="1" fillId="0" borderId="0" xfId="0" applyNumberFormat="1" applyFont="1" applyAlignment="1">
      <alignment horizontal="center"/>
    </xf>
    <xf numFmtId="4" fontId="3" fillId="0" borderId="0" xfId="0" applyNumberFormat="1" applyFont="1"/>
    <xf numFmtId="0" fontId="5" fillId="0" borderId="0" xfId="0" applyFont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/>
    <xf numFmtId="0" fontId="1" fillId="0" borderId="2" xfId="0" applyFont="1" applyBorder="1" applyAlignment="1"/>
    <xf numFmtId="0" fontId="0" fillId="0" borderId="10" xfId="0" applyBorder="1" applyAlignment="1">
      <alignment horizontal="center"/>
    </xf>
    <xf numFmtId="0" fontId="1" fillId="0" borderId="14" xfId="0" applyFont="1" applyBorder="1" applyAlignment="1"/>
    <xf numFmtId="0" fontId="2" fillId="0" borderId="0" xfId="0" applyFont="1" applyAlignment="1"/>
    <xf numFmtId="4" fontId="1" fillId="0" borderId="0" xfId="0" applyNumberFormat="1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Fill="1" applyBorder="1" applyAlignment="1">
      <alignment horizontal="left"/>
    </xf>
    <xf numFmtId="0" fontId="0" fillId="0" borderId="0" xfId="0" applyFill="1" applyBorder="1" applyAlignment="1">
      <alignment horizontal="right"/>
    </xf>
    <xf numFmtId="0" fontId="1" fillId="0" borderId="0" xfId="0" applyFont="1" applyFill="1" applyBorder="1" applyAlignment="1">
      <alignment horizontal="left"/>
    </xf>
    <xf numFmtId="0" fontId="1" fillId="0" borderId="0" xfId="0" applyFont="1"/>
    <xf numFmtId="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6" fillId="0" borderId="0" xfId="0" applyFont="1" applyAlignment="1">
      <alignment horizontal="right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0" xfId="0" applyBorder="1" applyAlignment="1">
      <alignment horizontal="center"/>
    </xf>
    <xf numFmtId="4" fontId="0" fillId="0" borderId="0" xfId="0" applyNumberFormat="1" applyFill="1"/>
    <xf numFmtId="4" fontId="1" fillId="0" borderId="0" xfId="0" applyNumberFormat="1" applyFont="1" applyFill="1"/>
    <xf numFmtId="0" fontId="0" fillId="0" borderId="0" xfId="0" applyBorder="1"/>
    <xf numFmtId="0" fontId="8" fillId="0" borderId="0" xfId="1" applyFont="1" applyBorder="1" applyAlignment="1">
      <alignment vertical="top" wrapText="1"/>
    </xf>
    <xf numFmtId="0" fontId="0" fillId="0" borderId="8" xfId="0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9" fillId="0" borderId="0" xfId="0" applyFont="1" applyFill="1"/>
    <xf numFmtId="4" fontId="9" fillId="0" borderId="0" xfId="0" applyNumberFormat="1" applyFont="1" applyFill="1"/>
    <xf numFmtId="0" fontId="11" fillId="0" borderId="0" xfId="0" applyFont="1" applyFill="1" applyAlignment="1">
      <alignment horizontal="left"/>
    </xf>
    <xf numFmtId="4" fontId="9" fillId="0" borderId="0" xfId="0" applyNumberFormat="1" applyFont="1" applyFill="1" applyAlignment="1">
      <alignment horizontal="center"/>
    </xf>
    <xf numFmtId="4" fontId="9" fillId="0" borderId="0" xfId="0" applyNumberFormat="1" applyFont="1" applyFill="1" applyAlignment="1">
      <alignment horizontal="center" vertical="center"/>
    </xf>
    <xf numFmtId="4" fontId="12" fillId="0" borderId="0" xfId="0" applyNumberFormat="1" applyFont="1" applyFill="1" applyAlignment="1">
      <alignment horizontal="left"/>
    </xf>
    <xf numFmtId="0" fontId="13" fillId="0" borderId="0" xfId="0" applyFont="1" applyFill="1" applyAlignment="1">
      <alignment horizontal="center"/>
    </xf>
    <xf numFmtId="4" fontId="11" fillId="0" borderId="0" xfId="0" applyNumberFormat="1" applyFont="1" applyFill="1"/>
    <xf numFmtId="4" fontId="9" fillId="0" borderId="0" xfId="0" applyNumberFormat="1" applyFont="1" applyFill="1" applyAlignment="1"/>
    <xf numFmtId="4" fontId="14" fillId="0" borderId="0" xfId="0" applyNumberFormat="1" applyFont="1" applyFill="1"/>
    <xf numFmtId="0" fontId="9" fillId="0" borderId="10" xfId="0" applyFont="1" applyFill="1" applyBorder="1" applyAlignment="1">
      <alignment horizontal="center"/>
    </xf>
    <xf numFmtId="0" fontId="9" fillId="0" borderId="0" xfId="0" applyFont="1" applyFill="1" applyAlignment="1">
      <alignment horizontal="left"/>
    </xf>
    <xf numFmtId="0" fontId="9" fillId="0" borderId="2" xfId="0" applyFont="1" applyFill="1" applyBorder="1"/>
    <xf numFmtId="0" fontId="9" fillId="0" borderId="3" xfId="0" applyFont="1" applyFill="1" applyBorder="1"/>
    <xf numFmtId="0" fontId="11" fillId="0" borderId="13" xfId="0" applyFont="1" applyFill="1" applyBorder="1" applyAlignment="1"/>
    <xf numFmtId="0" fontId="11" fillId="0" borderId="14" xfId="0" applyFont="1" applyFill="1" applyBorder="1" applyAlignment="1"/>
    <xf numFmtId="0" fontId="11" fillId="0" borderId="15" xfId="0" applyFont="1" applyFill="1" applyBorder="1" applyAlignment="1"/>
    <xf numFmtId="0" fontId="0" fillId="0" borderId="10" xfId="0" applyBorder="1" applyAlignment="1">
      <alignment horizontal="center" vertical="center"/>
    </xf>
    <xf numFmtId="0" fontId="0" fillId="0" borderId="0" xfId="0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9" xfId="0" applyFont="1" applyFill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8" xfId="0" applyFill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8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left"/>
    </xf>
    <xf numFmtId="0" fontId="9" fillId="0" borderId="8" xfId="0" applyFont="1" applyFill="1" applyBorder="1" applyAlignment="1">
      <alignment horizontal="left"/>
    </xf>
    <xf numFmtId="0" fontId="9" fillId="0" borderId="9" xfId="0" applyFont="1" applyFill="1" applyBorder="1" applyAlignment="1">
      <alignment horizontal="left"/>
    </xf>
    <xf numFmtId="4" fontId="9" fillId="0" borderId="8" xfId="0" applyNumberFormat="1" applyFont="1" applyFill="1" applyBorder="1" applyAlignment="1"/>
    <xf numFmtId="4" fontId="9" fillId="0" borderId="9" xfId="0" applyNumberFormat="1" applyFont="1" applyFill="1" applyBorder="1" applyAlignment="1"/>
    <xf numFmtId="0" fontId="9" fillId="0" borderId="0" xfId="0" applyFont="1" applyFill="1" applyBorder="1" applyAlignment="1">
      <alignment horizontal="left"/>
    </xf>
    <xf numFmtId="4" fontId="9" fillId="0" borderId="8" xfId="0" applyNumberFormat="1" applyFont="1" applyFill="1" applyBorder="1" applyAlignment="1">
      <alignment horizontal="right"/>
    </xf>
    <xf numFmtId="4" fontId="9" fillId="0" borderId="9" xfId="0" applyNumberFormat="1" applyFont="1" applyFill="1" applyBorder="1" applyAlignment="1">
      <alignment horizontal="right"/>
    </xf>
    <xf numFmtId="4" fontId="10" fillId="0" borderId="6" xfId="0" applyNumberFormat="1" applyFont="1" applyFill="1" applyBorder="1" applyAlignment="1"/>
    <xf numFmtId="4" fontId="10" fillId="0" borderId="7" xfId="0" applyNumberFormat="1" applyFont="1" applyFill="1" applyBorder="1" applyAlignment="1"/>
    <xf numFmtId="4" fontId="11" fillId="0" borderId="6" xfId="0" applyNumberFormat="1" applyFont="1" applyFill="1" applyBorder="1" applyAlignment="1">
      <alignment horizontal="right"/>
    </xf>
    <xf numFmtId="0" fontId="11" fillId="0" borderId="7" xfId="0" applyFont="1" applyFill="1" applyBorder="1" applyAlignment="1">
      <alignment horizontal="right"/>
    </xf>
    <xf numFmtId="4" fontId="11" fillId="0" borderId="8" xfId="0" applyNumberFormat="1" applyFont="1" applyFill="1" applyBorder="1" applyAlignment="1"/>
    <xf numFmtId="4" fontId="11" fillId="0" borderId="9" xfId="0" applyNumberFormat="1" applyFont="1" applyFill="1" applyBorder="1" applyAlignment="1"/>
    <xf numFmtId="4" fontId="0" fillId="0" borderId="8" xfId="0" applyNumberFormat="1" applyBorder="1" applyAlignment="1">
      <alignment horizontal="right"/>
    </xf>
    <xf numFmtId="4" fontId="0" fillId="0" borderId="9" xfId="0" applyNumberFormat="1" applyBorder="1" applyAlignment="1">
      <alignment horizontal="right"/>
    </xf>
    <xf numFmtId="4" fontId="0" fillId="0" borderId="8" xfId="0" applyNumberFormat="1" applyBorder="1" applyAlignment="1"/>
    <xf numFmtId="4" fontId="0" fillId="0" borderId="9" xfId="0" applyNumberFormat="1" applyBorder="1" applyAlignment="1"/>
    <xf numFmtId="0" fontId="0" fillId="0" borderId="8" xfId="0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8" xfId="0" applyFill="1" applyBorder="1" applyAlignment="1">
      <alignment horizontal="left"/>
    </xf>
    <xf numFmtId="0" fontId="0" fillId="0" borderId="0" xfId="0" applyFill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8" xfId="0" applyBorder="1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4" fontId="3" fillId="0" borderId="0" xfId="0" applyNumberFormat="1" applyFont="1" applyAlignment="1">
      <alignment horizontal="right"/>
    </xf>
    <xf numFmtId="4" fontId="1" fillId="0" borderId="0" xfId="0" applyNumberFormat="1" applyFont="1" applyAlignment="1">
      <alignment horizontal="right"/>
    </xf>
    <xf numFmtId="0" fontId="0" fillId="0" borderId="6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13" xfId="0" applyFill="1" applyBorder="1" applyAlignment="1">
      <alignment horizontal="left"/>
    </xf>
    <xf numFmtId="0" fontId="0" fillId="0" borderId="14" xfId="0" applyFont="1" applyFill="1" applyBorder="1" applyAlignment="1">
      <alignment horizontal="left"/>
    </xf>
    <xf numFmtId="0" fontId="0" fillId="0" borderId="15" xfId="0" applyFont="1" applyFill="1" applyBorder="1" applyAlignment="1">
      <alignment horizontal="left"/>
    </xf>
    <xf numFmtId="4" fontId="1" fillId="0" borderId="13" xfId="0" applyNumberFormat="1" applyFont="1" applyBorder="1" applyAlignment="1">
      <alignment horizontal="right"/>
    </xf>
    <xf numFmtId="4" fontId="1" fillId="0" borderId="15" xfId="0" applyNumberFormat="1" applyFont="1" applyBorder="1" applyAlignment="1">
      <alignment horizontal="right"/>
    </xf>
    <xf numFmtId="0" fontId="1" fillId="0" borderId="4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 vertical="top"/>
    </xf>
    <xf numFmtId="0" fontId="1" fillId="0" borderId="11" xfId="0" applyFont="1" applyBorder="1" applyAlignment="1">
      <alignment horizontal="center" vertical="top"/>
    </xf>
    <xf numFmtId="0" fontId="1" fillId="0" borderId="5" xfId="0" applyFont="1" applyBorder="1" applyAlignment="1">
      <alignment horizontal="center" vertical="top"/>
    </xf>
    <xf numFmtId="4" fontId="0" fillId="0" borderId="8" xfId="0" applyNumberFormat="1" applyFont="1" applyBorder="1" applyAlignment="1"/>
    <xf numFmtId="4" fontId="0" fillId="0" borderId="9" xfId="0" applyNumberFormat="1" applyFont="1" applyBorder="1" applyAlignment="1"/>
    <xf numFmtId="0" fontId="1" fillId="0" borderId="6" xfId="0" applyFont="1" applyBorder="1" applyAlignment="1">
      <alignment horizontal="center" vertical="top"/>
    </xf>
    <xf numFmtId="0" fontId="1" fillId="0" borderId="12" xfId="0" applyFont="1" applyBorder="1" applyAlignment="1">
      <alignment horizontal="center" vertical="top"/>
    </xf>
    <xf numFmtId="0" fontId="1" fillId="0" borderId="7" xfId="0" applyFont="1" applyBorder="1" applyAlignment="1">
      <alignment horizontal="center" vertical="top"/>
    </xf>
    <xf numFmtId="0" fontId="0" fillId="0" borderId="4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/>
    </xf>
    <xf numFmtId="49" fontId="0" fillId="0" borderId="0" xfId="0" applyNumberFormat="1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0" xfId="0" applyFill="1" applyBorder="1" applyAlignment="1">
      <alignment horizontal="left"/>
    </xf>
    <xf numFmtId="4" fontId="0" fillId="0" borderId="8" xfId="0" applyNumberFormat="1" applyFont="1" applyBorder="1" applyAlignment="1">
      <alignment horizontal="right"/>
    </xf>
    <xf numFmtId="4" fontId="0" fillId="0" borderId="9" xfId="0" applyNumberFormat="1" applyFont="1" applyBorder="1" applyAlignment="1">
      <alignment horizontal="right"/>
    </xf>
    <xf numFmtId="0" fontId="0" fillId="0" borderId="8" xfId="0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0" fillId="0" borderId="9" xfId="0" applyFill="1" applyBorder="1" applyAlignment="1">
      <alignment horizontal="left" wrapText="1"/>
    </xf>
    <xf numFmtId="4" fontId="0" fillId="0" borderId="8" xfId="0" applyNumberFormat="1" applyFill="1" applyBorder="1" applyAlignment="1">
      <alignment horizontal="right" vertical="center"/>
    </xf>
    <xf numFmtId="4" fontId="0" fillId="0" borderId="9" xfId="0" applyNumberFormat="1" applyFill="1" applyBorder="1" applyAlignment="1">
      <alignment horizontal="right" vertical="center"/>
    </xf>
    <xf numFmtId="0" fontId="0" fillId="0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9" xfId="0" applyFill="1" applyBorder="1" applyAlignment="1">
      <alignment horizontal="center"/>
    </xf>
    <xf numFmtId="0" fontId="9" fillId="0" borderId="0" xfId="0" applyFont="1" applyFill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2"/>
  <sheetViews>
    <sheetView tabSelected="1" zoomScale="70" zoomScaleNormal="70" workbookViewId="0">
      <pane xSplit="12" topLeftCell="M1" activePane="topRight" state="frozen"/>
      <selection pane="topRight" activeCell="R9" sqref="R9"/>
    </sheetView>
  </sheetViews>
  <sheetFormatPr defaultRowHeight="15"/>
  <cols>
    <col min="1" max="1" width="5.85546875" customWidth="1"/>
    <col min="2" max="2" width="9.85546875" customWidth="1"/>
    <col min="3" max="3" width="10.7109375" customWidth="1"/>
    <col min="4" max="4" width="6.28515625" customWidth="1"/>
    <col min="5" max="5" width="8.7109375" customWidth="1"/>
    <col min="6" max="6" width="9.7109375" customWidth="1"/>
    <col min="7" max="7" width="13" customWidth="1"/>
    <col min="8" max="8" width="11.7109375" customWidth="1"/>
    <col min="9" max="9" width="9.42578125" customWidth="1"/>
    <col min="10" max="10" width="12.42578125" customWidth="1"/>
    <col min="11" max="11" width="10.42578125" customWidth="1"/>
    <col min="12" max="12" width="3.85546875" customWidth="1"/>
  </cols>
  <sheetData>
    <row r="1" spans="1:12" ht="30.75" customHeight="1">
      <c r="A1" s="42"/>
      <c r="B1" s="42"/>
      <c r="C1" s="42"/>
      <c r="D1" s="42"/>
      <c r="E1" s="42"/>
      <c r="F1" s="42"/>
      <c r="G1" s="42"/>
      <c r="H1" s="42"/>
      <c r="I1" s="42"/>
      <c r="J1" s="146" t="s">
        <v>138</v>
      </c>
      <c r="K1" s="146"/>
      <c r="L1" s="42"/>
    </row>
    <row r="2" spans="1:12">
      <c r="K2" s="26" t="s">
        <v>137</v>
      </c>
    </row>
    <row r="3" spans="1:12" ht="18.75">
      <c r="A3" s="98" t="s">
        <v>0</v>
      </c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</row>
    <row r="4" spans="1:12" ht="18.75">
      <c r="A4" s="98" t="s">
        <v>1</v>
      </c>
      <c r="B4" s="98"/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1:12" ht="18.75">
      <c r="A5" s="1"/>
      <c r="B5" s="2"/>
      <c r="C5" s="4" t="s">
        <v>2</v>
      </c>
      <c r="D5" s="31">
        <v>85</v>
      </c>
      <c r="E5" s="98" t="s">
        <v>76</v>
      </c>
      <c r="F5" s="98"/>
      <c r="G5" s="98"/>
      <c r="H5" s="98"/>
      <c r="I5" s="31">
        <v>2014</v>
      </c>
      <c r="J5" s="16" t="s">
        <v>16</v>
      </c>
    </row>
    <row r="7" spans="1:12" ht="15.75">
      <c r="A7" s="3" t="s">
        <v>78</v>
      </c>
      <c r="B7" s="28">
        <f>I5</f>
        <v>2014</v>
      </c>
      <c r="C7" t="s">
        <v>20</v>
      </c>
      <c r="D7" s="71" t="s">
        <v>89</v>
      </c>
      <c r="E7" s="24">
        <v>1142.4000000000001</v>
      </c>
      <c r="F7" t="s">
        <v>55</v>
      </c>
    </row>
    <row r="8" spans="1:12" ht="15.75">
      <c r="A8" s="99">
        <v>706562.2</v>
      </c>
      <c r="B8" s="99"/>
      <c r="C8" s="5" t="s">
        <v>3</v>
      </c>
      <c r="G8" s="8">
        <f>A8-J9</f>
        <v>519595.24</v>
      </c>
      <c r="H8" s="28" t="s">
        <v>87</v>
      </c>
      <c r="I8" s="7">
        <f>(G8/A8)*100</f>
        <v>73.538499512144867</v>
      </c>
      <c r="J8" t="s">
        <v>4</v>
      </c>
    </row>
    <row r="9" spans="1:12" ht="15.75">
      <c r="A9" t="s">
        <v>75</v>
      </c>
      <c r="J9" s="8">
        <v>186966.96</v>
      </c>
      <c r="K9" t="s">
        <v>5</v>
      </c>
    </row>
    <row r="10" spans="1:12">
      <c r="A10" t="s">
        <v>74</v>
      </c>
    </row>
    <row r="11" spans="1:12">
      <c r="A11" s="42" t="s">
        <v>129</v>
      </c>
      <c r="B11" s="43">
        <v>11381.09</v>
      </c>
      <c r="C11" s="42" t="s">
        <v>6</v>
      </c>
      <c r="D11" s="42"/>
      <c r="E11" s="44" t="s">
        <v>131</v>
      </c>
      <c r="F11" s="45">
        <v>15460.55</v>
      </c>
      <c r="G11" s="42" t="s">
        <v>6</v>
      </c>
      <c r="H11" s="42"/>
      <c r="I11" s="44" t="s">
        <v>133</v>
      </c>
      <c r="J11" s="46">
        <v>36215.06</v>
      </c>
      <c r="K11" s="42" t="s">
        <v>6</v>
      </c>
    </row>
    <row r="12" spans="1:12">
      <c r="A12" s="42" t="s">
        <v>130</v>
      </c>
      <c r="B12" s="43">
        <v>23273.53</v>
      </c>
      <c r="C12" s="42" t="s">
        <v>6</v>
      </c>
      <c r="D12" s="42"/>
      <c r="E12" s="44" t="s">
        <v>132</v>
      </c>
      <c r="F12" s="45">
        <v>20429.98</v>
      </c>
      <c r="G12" s="42" t="s">
        <v>6</v>
      </c>
      <c r="H12" s="42"/>
      <c r="I12" s="44" t="s">
        <v>105</v>
      </c>
      <c r="J12" s="46">
        <v>8923.49</v>
      </c>
      <c r="K12" s="42" t="s">
        <v>6</v>
      </c>
    </row>
    <row r="13" spans="1:12">
      <c r="A13" s="42"/>
      <c r="B13" s="43"/>
      <c r="C13" s="42"/>
      <c r="D13" s="42"/>
      <c r="E13" s="53"/>
      <c r="F13" s="43"/>
      <c r="G13" s="42"/>
      <c r="H13" s="42"/>
      <c r="I13" s="53"/>
      <c r="J13" s="43"/>
      <c r="K13" s="42"/>
    </row>
    <row r="14" spans="1:12" ht="15.75">
      <c r="A14" s="42" t="s">
        <v>98</v>
      </c>
      <c r="B14" s="42"/>
      <c r="C14" s="42"/>
      <c r="D14" s="42"/>
      <c r="E14" s="42"/>
      <c r="F14" s="42"/>
      <c r="G14" s="42"/>
      <c r="H14" s="42"/>
      <c r="I14" s="42"/>
      <c r="J14" s="43">
        <f>G15+G16+G17+G18</f>
        <v>186966.96</v>
      </c>
      <c r="K14" s="47" t="s">
        <v>99</v>
      </c>
    </row>
    <row r="15" spans="1:12">
      <c r="A15" s="48" t="s">
        <v>100</v>
      </c>
      <c r="B15" s="42" t="s">
        <v>101</v>
      </c>
      <c r="C15" s="42"/>
      <c r="D15" s="42"/>
      <c r="E15" s="42"/>
      <c r="F15" s="42"/>
      <c r="G15" s="49">
        <f>(J9*43.5/100)</f>
        <v>81330.627599999993</v>
      </c>
      <c r="H15" s="42" t="s">
        <v>6</v>
      </c>
      <c r="I15" s="42"/>
      <c r="J15" s="42"/>
      <c r="K15" s="42"/>
    </row>
    <row r="16" spans="1:12">
      <c r="A16" s="48" t="s">
        <v>100</v>
      </c>
      <c r="B16" s="42" t="s">
        <v>102</v>
      </c>
      <c r="C16" s="42"/>
      <c r="D16" s="42"/>
      <c r="E16" s="42"/>
      <c r="F16" s="42"/>
      <c r="G16" s="49">
        <f>(J9*36.6/100)</f>
        <v>68429.907359999997</v>
      </c>
      <c r="H16" s="42" t="s">
        <v>6</v>
      </c>
      <c r="I16" s="42"/>
      <c r="J16" s="42"/>
      <c r="K16" s="42"/>
    </row>
    <row r="17" spans="1:12">
      <c r="A17" s="48" t="s">
        <v>100</v>
      </c>
      <c r="B17" s="42" t="s">
        <v>103</v>
      </c>
      <c r="C17" s="42"/>
      <c r="D17" s="42"/>
      <c r="E17" s="42"/>
      <c r="F17" s="42"/>
      <c r="G17" s="49">
        <f>(J9*12.5/100)</f>
        <v>23370.87</v>
      </c>
      <c r="H17" s="42" t="s">
        <v>6</v>
      </c>
      <c r="I17" s="42"/>
      <c r="J17" s="42"/>
      <c r="K17" s="50"/>
    </row>
    <row r="18" spans="1:12">
      <c r="A18" s="48" t="s">
        <v>100</v>
      </c>
      <c r="B18" s="42" t="s">
        <v>104</v>
      </c>
      <c r="C18" s="42"/>
      <c r="D18" s="42"/>
      <c r="E18" s="42"/>
      <c r="F18" s="42"/>
      <c r="G18" s="49">
        <f>(J9*7.4/100)</f>
        <v>13835.555039999999</v>
      </c>
      <c r="H18" s="42" t="s">
        <v>6</v>
      </c>
      <c r="I18" s="42"/>
      <c r="J18" s="42"/>
      <c r="K18" s="42"/>
    </row>
    <row r="19" spans="1:12">
      <c r="A19" s="42"/>
      <c r="B19" s="42"/>
      <c r="C19" s="42"/>
      <c r="D19" s="42"/>
      <c r="E19" s="42"/>
      <c r="F19" s="42"/>
      <c r="G19" s="51"/>
      <c r="H19" s="42"/>
      <c r="I19" s="42"/>
      <c r="J19" s="42"/>
      <c r="K19" s="42"/>
    </row>
    <row r="20" spans="1:12">
      <c r="A20" s="9" t="s">
        <v>106</v>
      </c>
      <c r="G20" s="6">
        <f>E7*4.74*12</f>
        <v>64979.712000000007</v>
      </c>
      <c r="H20" t="s">
        <v>7</v>
      </c>
    </row>
    <row r="21" spans="1:12" ht="15.75" thickBot="1">
      <c r="A21" s="100">
        <f>G20*I8/100</f>
        <v>47785.105192113144</v>
      </c>
      <c r="B21" s="100"/>
      <c r="C21" t="s">
        <v>61</v>
      </c>
    </row>
    <row r="22" spans="1:12">
      <c r="A22" s="10" t="s">
        <v>2</v>
      </c>
      <c r="B22" s="111" t="s">
        <v>14</v>
      </c>
      <c r="C22" s="112"/>
      <c r="D22" s="112"/>
      <c r="E22" s="112"/>
      <c r="F22" s="112"/>
      <c r="G22" s="112"/>
      <c r="H22" s="113"/>
      <c r="I22" s="10" t="s">
        <v>12</v>
      </c>
      <c r="J22" s="12" t="s">
        <v>11</v>
      </c>
      <c r="K22" s="111" t="s">
        <v>9</v>
      </c>
      <c r="L22" s="113"/>
    </row>
    <row r="23" spans="1:12" ht="15.75" thickBot="1">
      <c r="A23" s="11" t="s">
        <v>8</v>
      </c>
      <c r="B23" s="101"/>
      <c r="C23" s="102"/>
      <c r="D23" s="102"/>
      <c r="E23" s="102"/>
      <c r="F23" s="102"/>
      <c r="G23" s="102"/>
      <c r="H23" s="103"/>
      <c r="I23" s="11" t="s">
        <v>13</v>
      </c>
      <c r="J23" s="13"/>
      <c r="K23" s="104" t="s">
        <v>10</v>
      </c>
      <c r="L23" s="105"/>
    </row>
    <row r="24" spans="1:12" ht="15.75" thickBot="1">
      <c r="A24" s="40"/>
      <c r="B24" s="106" t="s">
        <v>95</v>
      </c>
      <c r="C24" s="107"/>
      <c r="D24" s="107"/>
      <c r="E24" s="107"/>
      <c r="F24" s="107"/>
      <c r="G24" s="107"/>
      <c r="H24" s="108"/>
      <c r="I24" s="41"/>
      <c r="J24" s="15"/>
      <c r="K24" s="109">
        <v>9090.09</v>
      </c>
      <c r="L24" s="110"/>
    </row>
    <row r="25" spans="1:12">
      <c r="A25" s="14">
        <v>1</v>
      </c>
      <c r="B25" s="96" t="s">
        <v>93</v>
      </c>
      <c r="C25" s="97"/>
      <c r="D25" s="97"/>
      <c r="E25" s="97"/>
      <c r="F25" s="97"/>
      <c r="G25" s="97"/>
      <c r="H25" s="92"/>
      <c r="I25" s="14" t="s">
        <v>94</v>
      </c>
      <c r="J25" s="39"/>
      <c r="K25" s="88">
        <v>4500</v>
      </c>
      <c r="L25" s="89"/>
    </row>
    <row r="26" spans="1:12">
      <c r="A26" s="63">
        <v>2</v>
      </c>
      <c r="B26" s="93" t="s">
        <v>108</v>
      </c>
      <c r="C26" s="135"/>
      <c r="D26" s="135"/>
      <c r="E26" s="135"/>
      <c r="F26" s="135"/>
      <c r="G26" s="135"/>
      <c r="H26" s="135"/>
      <c r="I26" s="59" t="s">
        <v>91</v>
      </c>
      <c r="J26" s="60">
        <v>22</v>
      </c>
      <c r="K26" s="136">
        <f>103300*0.0414</f>
        <v>4276.62</v>
      </c>
      <c r="L26" s="137"/>
    </row>
    <row r="27" spans="1:12">
      <c r="A27" s="63">
        <v>3</v>
      </c>
      <c r="B27" s="93" t="s">
        <v>109</v>
      </c>
      <c r="C27" s="135"/>
      <c r="D27" s="135"/>
      <c r="E27" s="135"/>
      <c r="F27" s="135"/>
      <c r="G27" s="135"/>
      <c r="H27" s="135"/>
      <c r="I27" s="59" t="s">
        <v>91</v>
      </c>
      <c r="J27" s="60">
        <v>7</v>
      </c>
      <c r="K27" s="136">
        <f>22050*0.0312</f>
        <v>687.95999999999992</v>
      </c>
      <c r="L27" s="137"/>
    </row>
    <row r="28" spans="1:12">
      <c r="A28" s="63">
        <v>4</v>
      </c>
      <c r="B28" s="73" t="s">
        <v>97</v>
      </c>
      <c r="C28" s="77"/>
      <c r="D28" s="77"/>
      <c r="E28" s="77"/>
      <c r="F28" s="77"/>
      <c r="G28" s="77"/>
      <c r="H28" s="74"/>
      <c r="I28" s="14" t="s">
        <v>94</v>
      </c>
      <c r="J28" s="14">
        <v>252</v>
      </c>
      <c r="K28" s="86">
        <v>1000</v>
      </c>
      <c r="L28" s="87"/>
    </row>
    <row r="29" spans="1:12">
      <c r="A29" s="63">
        <v>5</v>
      </c>
      <c r="B29" s="73" t="s">
        <v>107</v>
      </c>
      <c r="C29" s="77"/>
      <c r="D29" s="77"/>
      <c r="E29" s="77"/>
      <c r="F29" s="77"/>
      <c r="G29" s="77"/>
      <c r="H29" s="74"/>
      <c r="I29" s="62" t="s">
        <v>96</v>
      </c>
      <c r="J29" s="52">
        <v>12</v>
      </c>
      <c r="K29" s="78">
        <f>2000*8*0.118</f>
        <v>1888</v>
      </c>
      <c r="L29" s="79"/>
    </row>
    <row r="30" spans="1:12">
      <c r="A30" s="63">
        <v>6</v>
      </c>
      <c r="B30" s="90" t="s">
        <v>110</v>
      </c>
      <c r="C30" s="91"/>
      <c r="D30" s="91"/>
      <c r="E30" s="91"/>
      <c r="F30" s="91"/>
      <c r="G30" s="91"/>
      <c r="H30" s="92"/>
      <c r="I30" s="59" t="s">
        <v>77</v>
      </c>
      <c r="J30" s="60">
        <v>26</v>
      </c>
      <c r="K30" s="117">
        <f>346.67*0.0312</f>
        <v>10.816103999999999</v>
      </c>
      <c r="L30" s="118"/>
    </row>
    <row r="31" spans="1:12">
      <c r="A31" s="63">
        <v>7</v>
      </c>
      <c r="B31" s="90" t="s">
        <v>111</v>
      </c>
      <c r="C31" s="91"/>
      <c r="D31" s="91"/>
      <c r="E31" s="91"/>
      <c r="F31" s="91"/>
      <c r="G31" s="91"/>
      <c r="H31" s="92"/>
      <c r="I31" s="59" t="s">
        <v>77</v>
      </c>
      <c r="J31" s="60">
        <v>21</v>
      </c>
      <c r="K31" s="88">
        <f>1041.6*0.0312</f>
        <v>32.497919999999993</v>
      </c>
      <c r="L31" s="118"/>
    </row>
    <row r="32" spans="1:12">
      <c r="A32" s="63">
        <v>8</v>
      </c>
      <c r="B32" s="90" t="s">
        <v>112</v>
      </c>
      <c r="C32" s="97"/>
      <c r="D32" s="97"/>
      <c r="E32" s="97"/>
      <c r="F32" s="97"/>
      <c r="G32" s="97"/>
      <c r="H32" s="92"/>
      <c r="I32" s="14" t="s">
        <v>77</v>
      </c>
      <c r="J32" s="64">
        <v>1</v>
      </c>
      <c r="K32" s="88">
        <f>1785*0.2513</f>
        <v>448.57050000000004</v>
      </c>
      <c r="L32" s="89"/>
    </row>
    <row r="33" spans="1:12">
      <c r="A33" s="63">
        <v>9</v>
      </c>
      <c r="B33" s="73" t="s">
        <v>114</v>
      </c>
      <c r="C33" s="77"/>
      <c r="D33" s="77"/>
      <c r="E33" s="77"/>
      <c r="F33" s="77"/>
      <c r="G33" s="77"/>
      <c r="H33" s="74"/>
      <c r="I33" s="66" t="s">
        <v>113</v>
      </c>
      <c r="J33" s="67">
        <v>3</v>
      </c>
      <c r="K33" s="86">
        <f>(3537*3)*0.1065</f>
        <v>1130.0715</v>
      </c>
      <c r="L33" s="87"/>
    </row>
    <row r="34" spans="1:12">
      <c r="A34" s="63">
        <v>10</v>
      </c>
      <c r="B34" s="138" t="s">
        <v>116</v>
      </c>
      <c r="C34" s="135"/>
      <c r="D34" s="135"/>
      <c r="E34" s="135"/>
      <c r="F34" s="135"/>
      <c r="G34" s="135"/>
      <c r="H34" s="135"/>
      <c r="I34" s="14" t="s">
        <v>115</v>
      </c>
      <c r="J34" s="60">
        <v>1</v>
      </c>
      <c r="K34" s="86">
        <f>7154.4*0.0227</f>
        <v>162.40487999999999</v>
      </c>
      <c r="L34" s="87"/>
    </row>
    <row r="35" spans="1:12">
      <c r="A35" s="63">
        <v>11</v>
      </c>
      <c r="B35" s="138" t="s">
        <v>117</v>
      </c>
      <c r="C35" s="139"/>
      <c r="D35" s="139"/>
      <c r="E35" s="139"/>
      <c r="F35" s="139"/>
      <c r="G35" s="139"/>
      <c r="H35" s="140"/>
      <c r="I35" s="14" t="s">
        <v>77</v>
      </c>
      <c r="J35" s="60">
        <v>6</v>
      </c>
      <c r="K35" s="86">
        <f>(2400+3000)*0.0227</f>
        <v>122.58000000000001</v>
      </c>
      <c r="L35" s="87"/>
    </row>
    <row r="36" spans="1:12">
      <c r="A36" s="63">
        <v>12</v>
      </c>
      <c r="B36" s="138" t="s">
        <v>118</v>
      </c>
      <c r="C36" s="139"/>
      <c r="D36" s="139"/>
      <c r="E36" s="139"/>
      <c r="F36" s="139"/>
      <c r="G36" s="139"/>
      <c r="H36" s="140"/>
      <c r="I36" s="14"/>
      <c r="J36" s="60"/>
      <c r="K36" s="86">
        <f>2000*0.0227</f>
        <v>45.400000000000006</v>
      </c>
      <c r="L36" s="87"/>
    </row>
    <row r="37" spans="1:12">
      <c r="A37" s="63">
        <v>13</v>
      </c>
      <c r="B37" s="138" t="s">
        <v>119</v>
      </c>
      <c r="C37" s="139"/>
      <c r="D37" s="139"/>
      <c r="E37" s="139"/>
      <c r="F37" s="139"/>
      <c r="G37" s="139"/>
      <c r="H37" s="140"/>
      <c r="I37" s="14" t="s">
        <v>120</v>
      </c>
      <c r="J37" s="60">
        <v>252</v>
      </c>
      <c r="K37" s="86">
        <v>1000</v>
      </c>
      <c r="L37" s="87"/>
    </row>
    <row r="38" spans="1:12">
      <c r="A38" s="63">
        <v>14</v>
      </c>
      <c r="B38" s="93" t="s">
        <v>121</v>
      </c>
      <c r="C38" s="135"/>
      <c r="D38" s="135"/>
      <c r="E38" s="135"/>
      <c r="F38" s="135"/>
      <c r="G38" s="135"/>
      <c r="H38" s="95"/>
      <c r="I38" s="14" t="s">
        <v>122</v>
      </c>
      <c r="J38" s="60">
        <v>47</v>
      </c>
      <c r="K38" s="86">
        <f>(8628+4000)*0.0227</f>
        <v>286.65559999999999</v>
      </c>
      <c r="L38" s="87"/>
    </row>
    <row r="39" spans="1:12">
      <c r="A39" s="63">
        <v>15</v>
      </c>
      <c r="B39" s="138" t="s">
        <v>123</v>
      </c>
      <c r="C39" s="139"/>
      <c r="D39" s="139"/>
      <c r="E39" s="139"/>
      <c r="F39" s="139"/>
      <c r="G39" s="139"/>
      <c r="H39" s="140"/>
      <c r="I39" s="14" t="s">
        <v>77</v>
      </c>
      <c r="J39" s="60">
        <v>1</v>
      </c>
      <c r="K39" s="86">
        <f>17760.7*0.0227</f>
        <v>403.16789000000006</v>
      </c>
      <c r="L39" s="87"/>
    </row>
    <row r="40" spans="1:12">
      <c r="A40" s="63">
        <v>16</v>
      </c>
      <c r="B40" s="93" t="s">
        <v>124</v>
      </c>
      <c r="C40" s="135"/>
      <c r="D40" s="135"/>
      <c r="E40" s="135"/>
      <c r="F40" s="135"/>
      <c r="G40" s="135"/>
      <c r="H40" s="95"/>
      <c r="I40" s="68" t="s">
        <v>77</v>
      </c>
      <c r="J40" s="69">
        <v>2</v>
      </c>
      <c r="K40" s="141">
        <f>380*2*0.2513</f>
        <v>190.98800000000003</v>
      </c>
      <c r="L40" s="142"/>
    </row>
    <row r="41" spans="1:12">
      <c r="A41" s="63">
        <v>17</v>
      </c>
      <c r="B41" s="73" t="s">
        <v>125</v>
      </c>
      <c r="C41" s="77"/>
      <c r="D41" s="77"/>
      <c r="E41" s="77"/>
      <c r="F41" s="77"/>
      <c r="G41" s="77"/>
      <c r="H41" s="74"/>
      <c r="I41" s="68" t="s">
        <v>77</v>
      </c>
      <c r="J41" s="69">
        <v>2</v>
      </c>
      <c r="K41" s="141">
        <f>250*2*0.2513</f>
        <v>125.65</v>
      </c>
      <c r="L41" s="142"/>
    </row>
    <row r="42" spans="1:12">
      <c r="A42" s="63">
        <v>18</v>
      </c>
      <c r="B42" s="90" t="s">
        <v>126</v>
      </c>
      <c r="C42" s="91"/>
      <c r="D42" s="91"/>
      <c r="E42" s="91"/>
      <c r="F42" s="91"/>
      <c r="G42" s="91"/>
      <c r="H42" s="92"/>
      <c r="I42" s="14" t="s">
        <v>115</v>
      </c>
      <c r="J42" s="70">
        <v>1</v>
      </c>
      <c r="K42" s="86">
        <f>3320+3000</f>
        <v>6320</v>
      </c>
      <c r="L42" s="87"/>
    </row>
    <row r="43" spans="1:12">
      <c r="A43" s="63">
        <v>19</v>
      </c>
      <c r="B43" s="93" t="s">
        <v>127</v>
      </c>
      <c r="C43" s="94"/>
      <c r="D43" s="94"/>
      <c r="E43" s="94"/>
      <c r="F43" s="94"/>
      <c r="G43" s="94"/>
      <c r="H43" s="95"/>
      <c r="I43" s="14" t="s">
        <v>77</v>
      </c>
      <c r="J43" s="70">
        <v>2</v>
      </c>
      <c r="K43" s="88">
        <v>200</v>
      </c>
      <c r="L43" s="89"/>
    </row>
    <row r="44" spans="1:12">
      <c r="A44" s="63">
        <v>20</v>
      </c>
      <c r="B44" s="90" t="s">
        <v>128</v>
      </c>
      <c r="C44" s="91"/>
      <c r="D44" s="91"/>
      <c r="E44" s="91"/>
      <c r="F44" s="91"/>
      <c r="G44" s="91"/>
      <c r="H44" s="92"/>
      <c r="I44" s="14" t="s">
        <v>77</v>
      </c>
      <c r="J44" s="65">
        <v>1</v>
      </c>
      <c r="K44" s="86">
        <f>19433*0.0227</f>
        <v>441.12910000000005</v>
      </c>
      <c r="L44" s="87"/>
    </row>
    <row r="45" spans="1:12">
      <c r="A45" s="52"/>
      <c r="B45" s="73" t="s">
        <v>134</v>
      </c>
      <c r="C45" s="77"/>
      <c r="D45" s="77"/>
      <c r="E45" s="77"/>
      <c r="F45" s="77"/>
      <c r="G45" s="77"/>
      <c r="H45" s="77"/>
      <c r="I45" s="52"/>
      <c r="J45" s="61"/>
      <c r="K45" s="84">
        <f>SUM(K25:L44)</f>
        <v>23272.511493999995</v>
      </c>
      <c r="L45" s="85"/>
    </row>
    <row r="46" spans="1:12">
      <c r="A46" s="52"/>
      <c r="B46" s="73" t="s">
        <v>90</v>
      </c>
      <c r="C46" s="77"/>
      <c r="D46" s="77"/>
      <c r="E46" s="77"/>
      <c r="F46" s="77"/>
      <c r="G46" s="77"/>
      <c r="H46" s="77"/>
      <c r="I46" s="52"/>
      <c r="J46" s="61"/>
      <c r="K46" s="75">
        <f>K45*0.14</f>
        <v>3258.1516091599997</v>
      </c>
      <c r="L46" s="76"/>
    </row>
    <row r="47" spans="1:12" ht="15.75" thickBot="1">
      <c r="A47" s="52"/>
      <c r="B47" s="42" t="s">
        <v>135</v>
      </c>
      <c r="C47" s="42"/>
      <c r="D47" s="42"/>
      <c r="E47" s="42"/>
      <c r="F47" s="42"/>
      <c r="G47" s="42"/>
      <c r="H47" s="42"/>
      <c r="I47" s="54"/>
      <c r="J47" s="42"/>
      <c r="K47" s="82">
        <f>SUM(K45:L46)</f>
        <v>26530.663103159994</v>
      </c>
      <c r="L47" s="83"/>
    </row>
    <row r="48" spans="1:12" ht="16.5" thickBot="1">
      <c r="A48" s="55"/>
      <c r="B48" s="56" t="s">
        <v>92</v>
      </c>
      <c r="C48" s="57"/>
      <c r="D48" s="57"/>
      <c r="E48" s="57"/>
      <c r="F48" s="57"/>
      <c r="G48" s="57"/>
      <c r="H48" s="58"/>
      <c r="I48" s="55"/>
      <c r="J48" s="55"/>
      <c r="K48" s="80">
        <f>K47+K24</f>
        <v>35620.753103159994</v>
      </c>
      <c r="L48" s="81"/>
    </row>
    <row r="49" spans="1:12">
      <c r="A49" t="s">
        <v>15</v>
      </c>
    </row>
    <row r="50" spans="1:12">
      <c r="A50" t="s">
        <v>17</v>
      </c>
      <c r="D50" s="28">
        <f>I5</f>
        <v>2014</v>
      </c>
      <c r="E50" t="s">
        <v>18</v>
      </c>
      <c r="G50" s="17">
        <f>K48-G20</f>
        <v>-29358.958896840013</v>
      </c>
      <c r="H50" t="s">
        <v>19</v>
      </c>
    </row>
    <row r="51" spans="1:12" ht="15.75" thickBot="1">
      <c r="A51" t="s">
        <v>88</v>
      </c>
      <c r="B51" s="28">
        <f>I5</f>
        <v>2014</v>
      </c>
      <c r="C51" t="s">
        <v>21</v>
      </c>
    </row>
    <row r="52" spans="1:12">
      <c r="A52" s="32" t="s">
        <v>2</v>
      </c>
      <c r="B52" s="114" t="s">
        <v>29</v>
      </c>
      <c r="C52" s="115"/>
      <c r="D52" s="115"/>
      <c r="E52" s="115"/>
      <c r="F52" s="114" t="s">
        <v>30</v>
      </c>
      <c r="G52" s="115"/>
      <c r="H52" s="116"/>
      <c r="I52" s="114" t="s">
        <v>31</v>
      </c>
      <c r="J52" s="115"/>
      <c r="K52" s="115"/>
      <c r="L52" s="116"/>
    </row>
    <row r="53" spans="1:12" ht="15.75" thickBot="1">
      <c r="A53" s="33"/>
      <c r="B53" s="119"/>
      <c r="C53" s="120"/>
      <c r="D53" s="120"/>
      <c r="E53" s="120"/>
      <c r="F53" s="119"/>
      <c r="G53" s="120"/>
      <c r="H53" s="121"/>
      <c r="I53" s="119" t="s">
        <v>79</v>
      </c>
      <c r="J53" s="120"/>
      <c r="K53" s="120"/>
      <c r="L53" s="121"/>
    </row>
    <row r="54" spans="1:12">
      <c r="A54" s="18" t="s">
        <v>22</v>
      </c>
      <c r="B54" s="122" t="s">
        <v>32</v>
      </c>
      <c r="C54" s="123"/>
      <c r="D54" s="123"/>
      <c r="E54" s="124"/>
      <c r="F54" s="125" t="s">
        <v>80</v>
      </c>
      <c r="G54" s="126"/>
      <c r="H54" s="127"/>
      <c r="I54" s="125" t="s">
        <v>81</v>
      </c>
      <c r="J54" s="126"/>
      <c r="K54" s="126"/>
      <c r="L54" s="127"/>
    </row>
    <row r="55" spans="1:12">
      <c r="A55" s="14" t="s">
        <v>23</v>
      </c>
      <c r="B55" s="90" t="s">
        <v>33</v>
      </c>
      <c r="C55" s="91"/>
      <c r="D55" s="91"/>
      <c r="E55" s="92"/>
      <c r="F55" s="128" t="s">
        <v>82</v>
      </c>
      <c r="G55" s="129"/>
      <c r="H55" s="130"/>
      <c r="I55" s="128" t="s">
        <v>83</v>
      </c>
      <c r="J55" s="129"/>
      <c r="K55" s="129"/>
      <c r="L55" s="130"/>
    </row>
    <row r="56" spans="1:12">
      <c r="A56" s="14" t="s">
        <v>24</v>
      </c>
      <c r="B56" s="90" t="s">
        <v>34</v>
      </c>
      <c r="C56" s="91"/>
      <c r="D56" s="91"/>
      <c r="E56" s="92"/>
      <c r="F56" s="128" t="s">
        <v>84</v>
      </c>
      <c r="G56" s="129"/>
      <c r="H56" s="130"/>
      <c r="I56" s="128" t="s">
        <v>85</v>
      </c>
      <c r="J56" s="129"/>
      <c r="K56" s="129"/>
      <c r="L56" s="130"/>
    </row>
    <row r="57" spans="1:12">
      <c r="A57" s="14" t="s">
        <v>25</v>
      </c>
      <c r="B57" s="90" t="s">
        <v>35</v>
      </c>
      <c r="C57" s="91"/>
      <c r="D57" s="91"/>
      <c r="E57" s="92"/>
      <c r="F57" s="128" t="s">
        <v>86</v>
      </c>
      <c r="G57" s="129"/>
      <c r="H57" s="130"/>
      <c r="I57" s="143" t="s">
        <v>62</v>
      </c>
      <c r="J57" s="144"/>
      <c r="K57" s="144"/>
      <c r="L57" s="145"/>
    </row>
    <row r="58" spans="1:12">
      <c r="A58" s="14" t="s">
        <v>26</v>
      </c>
      <c r="B58" s="90" t="s">
        <v>36</v>
      </c>
      <c r="C58" s="91"/>
      <c r="D58" s="91"/>
      <c r="E58" s="92"/>
      <c r="F58" s="128" t="s">
        <v>63</v>
      </c>
      <c r="G58" s="129"/>
      <c r="H58" s="130"/>
      <c r="I58" s="128" t="s">
        <v>64</v>
      </c>
      <c r="J58" s="129"/>
      <c r="K58" s="129"/>
      <c r="L58" s="130"/>
    </row>
    <row r="59" spans="1:12">
      <c r="A59" s="14" t="s">
        <v>27</v>
      </c>
      <c r="B59" s="90" t="s">
        <v>37</v>
      </c>
      <c r="C59" s="91"/>
      <c r="D59" s="91"/>
      <c r="E59" s="92"/>
      <c r="F59" s="128" t="s">
        <v>65</v>
      </c>
      <c r="G59" s="129"/>
      <c r="H59" s="130"/>
      <c r="I59" s="128" t="s">
        <v>66</v>
      </c>
      <c r="J59" s="129"/>
      <c r="K59" s="129"/>
      <c r="L59" s="130"/>
    </row>
    <row r="60" spans="1:12" ht="15.75" thickBot="1">
      <c r="A60" s="19" t="s">
        <v>28</v>
      </c>
      <c r="B60" s="132" t="s">
        <v>38</v>
      </c>
      <c r="C60" s="133"/>
      <c r="D60" s="133"/>
      <c r="E60" s="134"/>
      <c r="F60" s="101" t="s">
        <v>67</v>
      </c>
      <c r="G60" s="102"/>
      <c r="H60" s="103"/>
      <c r="I60" s="101" t="s">
        <v>68</v>
      </c>
      <c r="J60" s="102"/>
      <c r="K60" s="102"/>
      <c r="L60" s="103"/>
    </row>
    <row r="62" spans="1:12">
      <c r="A62" s="21" t="s">
        <v>41</v>
      </c>
      <c r="B62" s="28">
        <f>I5+1</f>
        <v>2015</v>
      </c>
      <c r="C62" t="s">
        <v>42</v>
      </c>
    </row>
    <row r="63" spans="1:12">
      <c r="A63" s="72" t="s">
        <v>136</v>
      </c>
    </row>
    <row r="64" spans="1:12">
      <c r="A64" s="20" t="s">
        <v>39</v>
      </c>
      <c r="F64" s="7">
        <f>H79</f>
        <v>2.0527720225811148</v>
      </c>
      <c r="G64" t="s">
        <v>40</v>
      </c>
    </row>
    <row r="65" spans="1:12">
      <c r="A65" s="30" t="s">
        <v>71</v>
      </c>
      <c r="B65" s="30"/>
      <c r="C65" s="30"/>
      <c r="D65" s="30"/>
      <c r="E65" s="30"/>
      <c r="F65" s="30"/>
      <c r="G65" s="30"/>
      <c r="H65" s="30"/>
      <c r="I65" s="30"/>
      <c r="J65" s="30"/>
      <c r="K65" s="30"/>
      <c r="L65" s="29"/>
    </row>
    <row r="66" spans="1:12">
      <c r="A66" s="131" t="s">
        <v>72</v>
      </c>
      <c r="B66" s="131"/>
      <c r="C66" s="131"/>
      <c r="D66" s="131"/>
      <c r="E66" s="131"/>
      <c r="F66" s="131"/>
      <c r="G66" s="131"/>
      <c r="H66" s="131"/>
      <c r="I66" s="131"/>
      <c r="J66" s="131"/>
      <c r="K66" s="131"/>
      <c r="L66" s="131"/>
    </row>
    <row r="67" spans="1:12">
      <c r="A67" s="131" t="s">
        <v>73</v>
      </c>
      <c r="B67" s="131"/>
      <c r="C67" s="131"/>
      <c r="D67" s="131"/>
      <c r="E67" s="131"/>
      <c r="F67" s="131"/>
      <c r="G67" s="131"/>
      <c r="H67" s="131"/>
      <c r="I67" s="131"/>
      <c r="J67" s="131"/>
      <c r="K67" s="131"/>
      <c r="L67" s="131"/>
    </row>
    <row r="68" spans="1:12">
      <c r="A68" s="30"/>
      <c r="B68" s="27"/>
      <c r="C68" s="27"/>
      <c r="D68" s="27"/>
      <c r="E68" s="27"/>
      <c r="F68" s="27"/>
      <c r="G68" s="27"/>
      <c r="H68" s="27"/>
      <c r="I68" s="27"/>
      <c r="J68" s="27"/>
      <c r="K68" s="27"/>
    </row>
    <row r="69" spans="1:12">
      <c r="A69" s="20" t="s">
        <v>43</v>
      </c>
      <c r="B69" s="28">
        <f>I5+1</f>
        <v>2015</v>
      </c>
      <c r="C69" t="s">
        <v>44</v>
      </c>
    </row>
    <row r="70" spans="1:12">
      <c r="A70" s="20" t="s">
        <v>45</v>
      </c>
    </row>
    <row r="71" spans="1:12">
      <c r="A71" s="20" t="s">
        <v>46</v>
      </c>
      <c r="J71" s="35">
        <v>15000</v>
      </c>
      <c r="K71" t="s">
        <v>6</v>
      </c>
    </row>
    <row r="72" spans="1:12">
      <c r="A72" s="131" t="s">
        <v>70</v>
      </c>
      <c r="B72" s="131"/>
      <c r="C72" s="131"/>
      <c r="D72" s="131"/>
      <c r="E72" s="131"/>
      <c r="J72" s="35">
        <v>10000</v>
      </c>
      <c r="K72" t="s">
        <v>6</v>
      </c>
    </row>
    <row r="73" spans="1:12">
      <c r="A73" s="20" t="s">
        <v>47</v>
      </c>
      <c r="J73" s="35">
        <v>1500</v>
      </c>
      <c r="K73" t="s">
        <v>6</v>
      </c>
    </row>
    <row r="74" spans="1:12">
      <c r="A74" s="20" t="s">
        <v>69</v>
      </c>
      <c r="J74" s="35">
        <v>15000</v>
      </c>
      <c r="K74" t="s">
        <v>6</v>
      </c>
    </row>
    <row r="75" spans="1:12">
      <c r="A75" s="20" t="s">
        <v>48</v>
      </c>
      <c r="J75" s="35">
        <v>8000</v>
      </c>
      <c r="K75" t="s">
        <v>6</v>
      </c>
    </row>
    <row r="76" spans="1:12">
      <c r="A76" s="20" t="s">
        <v>49</v>
      </c>
      <c r="J76" s="35">
        <v>8000</v>
      </c>
      <c r="K76" t="s">
        <v>6</v>
      </c>
    </row>
    <row r="77" spans="1:12">
      <c r="A77" s="22" t="s">
        <v>50</v>
      </c>
      <c r="J77" s="36">
        <f>SUM(J71:J76)</f>
        <v>57500</v>
      </c>
      <c r="K77" s="23" t="s">
        <v>51</v>
      </c>
    </row>
    <row r="78" spans="1:12">
      <c r="A78" s="20" t="s">
        <v>52</v>
      </c>
      <c r="H78" s="28">
        <f>I5</f>
        <v>2014</v>
      </c>
      <c r="I78" t="s">
        <v>60</v>
      </c>
      <c r="K78" s="6">
        <f>G50</f>
        <v>-29358.958896840013</v>
      </c>
    </row>
    <row r="79" spans="1:12">
      <c r="A79" s="20" t="s">
        <v>53</v>
      </c>
      <c r="C79" s="17">
        <f>J77+K78</f>
        <v>28141.041103159987</v>
      </c>
      <c r="D79" s="28" t="s">
        <v>54</v>
      </c>
      <c r="E79" s="25">
        <f>I5+1</f>
        <v>2015</v>
      </c>
      <c r="F79" t="s">
        <v>56</v>
      </c>
      <c r="H79" s="7">
        <f>C79/(E7*12)</f>
        <v>2.0527720225811148</v>
      </c>
      <c r="I79" t="s">
        <v>57</v>
      </c>
    </row>
    <row r="81" spans="1:12">
      <c r="B81" t="s">
        <v>58</v>
      </c>
    </row>
    <row r="82" spans="1:12">
      <c r="B82" t="s">
        <v>30</v>
      </c>
      <c r="I82" t="s">
        <v>59</v>
      </c>
    </row>
    <row r="83" spans="1:12">
      <c r="K83" s="26" t="s">
        <v>137</v>
      </c>
    </row>
    <row r="84" spans="1:12">
      <c r="A84" s="129"/>
      <c r="B84" s="129"/>
      <c r="C84" s="129"/>
      <c r="D84" s="129"/>
      <c r="E84" s="129"/>
      <c r="F84" s="129"/>
      <c r="G84" s="129"/>
      <c r="H84" s="129"/>
      <c r="I84" s="129"/>
      <c r="J84" s="129"/>
      <c r="K84" s="129"/>
    </row>
    <row r="85" spans="1:12">
      <c r="A85" s="34"/>
      <c r="B85" s="34"/>
      <c r="C85" s="34"/>
      <c r="D85" s="34"/>
      <c r="E85" s="34"/>
      <c r="F85" s="34"/>
      <c r="G85" s="34"/>
      <c r="H85" s="34"/>
      <c r="I85" s="34"/>
      <c r="J85" s="34"/>
      <c r="K85" s="34"/>
    </row>
    <row r="86" spans="1:12">
      <c r="A86" s="37"/>
      <c r="B86" s="37"/>
      <c r="C86" s="37"/>
      <c r="D86" s="37"/>
      <c r="E86" s="37"/>
      <c r="F86" s="37"/>
      <c r="G86" s="37"/>
      <c r="H86" s="37"/>
      <c r="I86" s="37"/>
      <c r="J86" s="38"/>
      <c r="K86" s="37"/>
    </row>
    <row r="87" spans="1:12">
      <c r="A87" s="37"/>
      <c r="B87" s="37"/>
      <c r="C87" s="37"/>
      <c r="D87" s="37"/>
      <c r="E87" s="37"/>
      <c r="F87" s="37"/>
      <c r="G87" s="37"/>
      <c r="H87" s="37"/>
      <c r="I87" s="37"/>
      <c r="J87" s="38"/>
      <c r="K87" s="37"/>
    </row>
    <row r="88" spans="1:12">
      <c r="A88" s="37"/>
      <c r="B88" s="37"/>
      <c r="C88" s="37"/>
      <c r="D88" s="37"/>
      <c r="E88" s="37"/>
      <c r="F88" s="37"/>
      <c r="G88" s="37"/>
      <c r="H88" s="37"/>
      <c r="I88" s="37"/>
      <c r="J88" s="38"/>
      <c r="K88" s="37"/>
    </row>
    <row r="89" spans="1:12">
      <c r="A89" s="37"/>
      <c r="B89" s="37"/>
      <c r="C89" s="37"/>
      <c r="D89" s="37"/>
      <c r="E89" s="37"/>
      <c r="F89" s="37"/>
      <c r="G89" s="37"/>
      <c r="H89" s="37"/>
      <c r="I89" s="37"/>
      <c r="J89" s="38"/>
      <c r="K89" s="37"/>
    </row>
    <row r="90" spans="1:12">
      <c r="A90" s="37"/>
      <c r="B90" s="37"/>
      <c r="C90" s="37"/>
      <c r="D90" s="37"/>
      <c r="E90" s="37"/>
      <c r="F90" s="37"/>
      <c r="G90" s="37"/>
      <c r="H90" s="37"/>
      <c r="I90" s="37"/>
      <c r="J90" s="38"/>
      <c r="K90" s="37"/>
    </row>
    <row r="91" spans="1:12">
      <c r="A91" s="37"/>
      <c r="B91" s="37"/>
      <c r="C91" s="37"/>
      <c r="D91" s="37"/>
      <c r="E91" s="37"/>
      <c r="F91" s="37"/>
      <c r="G91" s="37"/>
      <c r="H91" s="37"/>
      <c r="I91" s="37"/>
      <c r="J91" s="38"/>
      <c r="K91" s="37"/>
    </row>
    <row r="92" spans="1:12">
      <c r="A92" s="37"/>
      <c r="B92" s="37"/>
      <c r="C92" s="37"/>
      <c r="D92" s="37"/>
      <c r="E92" s="37"/>
      <c r="F92" s="37"/>
      <c r="G92" s="37"/>
      <c r="H92" s="37"/>
      <c r="I92" s="37"/>
      <c r="J92" s="38"/>
      <c r="K92" s="37"/>
    </row>
    <row r="93" spans="1:12">
      <c r="A93" s="37"/>
      <c r="B93" s="37"/>
      <c r="C93" s="37"/>
      <c r="D93" s="37"/>
      <c r="E93" s="37"/>
      <c r="F93" s="37"/>
      <c r="G93" s="37"/>
      <c r="H93" s="37"/>
      <c r="I93" s="37"/>
      <c r="J93" s="38"/>
      <c r="K93" s="37"/>
      <c r="L93" s="26"/>
    </row>
    <row r="94" spans="1:12">
      <c r="A94" s="37"/>
      <c r="B94" s="37"/>
      <c r="C94" s="37"/>
      <c r="D94" s="37"/>
      <c r="E94" s="37"/>
      <c r="F94" s="37"/>
      <c r="G94" s="37"/>
      <c r="H94" s="37"/>
      <c r="I94" s="37"/>
      <c r="J94" s="38"/>
      <c r="K94" s="37"/>
    </row>
    <row r="95" spans="1:12">
      <c r="A95" s="37"/>
      <c r="B95" s="37"/>
      <c r="C95" s="37"/>
      <c r="D95" s="37"/>
      <c r="E95" s="37"/>
      <c r="F95" s="37"/>
      <c r="G95" s="37"/>
      <c r="H95" s="37"/>
      <c r="I95" s="37"/>
      <c r="J95" s="38"/>
      <c r="K95" s="37"/>
    </row>
    <row r="96" spans="1:12">
      <c r="A96" s="37"/>
      <c r="B96" s="37"/>
      <c r="C96" s="37"/>
      <c r="D96" s="37"/>
      <c r="E96" s="37"/>
      <c r="F96" s="37"/>
      <c r="G96" s="37"/>
      <c r="H96" s="37"/>
      <c r="I96" s="37"/>
      <c r="J96" s="38"/>
      <c r="K96" s="37"/>
    </row>
    <row r="97" spans="1:11">
      <c r="A97" s="37"/>
      <c r="B97" s="37"/>
      <c r="C97" s="37"/>
      <c r="D97" s="37"/>
      <c r="E97" s="37"/>
      <c r="F97" s="37"/>
      <c r="G97" s="37"/>
      <c r="H97" s="37"/>
      <c r="I97" s="37"/>
      <c r="J97" s="38"/>
      <c r="K97" s="37"/>
    </row>
    <row r="98" spans="1:11">
      <c r="A98" s="37"/>
      <c r="B98" s="37"/>
      <c r="C98" s="37"/>
      <c r="D98" s="37"/>
      <c r="E98" s="37"/>
      <c r="F98" s="37"/>
      <c r="G98" s="37"/>
      <c r="H98" s="37"/>
      <c r="I98" s="37"/>
      <c r="J98" s="38"/>
      <c r="K98" s="37"/>
    </row>
    <row r="99" spans="1:11">
      <c r="A99" s="37"/>
      <c r="B99" s="37"/>
      <c r="C99" s="37"/>
      <c r="D99" s="37"/>
      <c r="E99" s="37"/>
      <c r="F99" s="37"/>
      <c r="G99" s="37"/>
      <c r="H99" s="37"/>
      <c r="I99" s="37"/>
      <c r="J99" s="38"/>
      <c r="K99" s="37"/>
    </row>
    <row r="100" spans="1:11">
      <c r="A100" s="37"/>
      <c r="B100" s="37"/>
      <c r="C100" s="37"/>
      <c r="D100" s="37"/>
      <c r="E100" s="37"/>
      <c r="F100" s="37"/>
      <c r="G100" s="37"/>
      <c r="H100" s="37"/>
      <c r="I100" s="37"/>
      <c r="J100" s="38"/>
      <c r="K100" s="37"/>
    </row>
    <row r="101" spans="1:11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</row>
    <row r="102" spans="1:11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</row>
  </sheetData>
  <mergeCells count="89">
    <mergeCell ref="J1:K1"/>
    <mergeCell ref="B40:H40"/>
    <mergeCell ref="K40:L40"/>
    <mergeCell ref="B41:H41"/>
    <mergeCell ref="K41:L41"/>
    <mergeCell ref="B37:H37"/>
    <mergeCell ref="K37:L37"/>
    <mergeCell ref="B38:H38"/>
    <mergeCell ref="K38:L38"/>
    <mergeCell ref="B39:H39"/>
    <mergeCell ref="K39:L39"/>
    <mergeCell ref="B36:H36"/>
    <mergeCell ref="K36:L36"/>
    <mergeCell ref="B34:H34"/>
    <mergeCell ref="K34:L34"/>
    <mergeCell ref="B35:H35"/>
    <mergeCell ref="K35:L35"/>
    <mergeCell ref="B33:H33"/>
    <mergeCell ref="K32:L32"/>
    <mergeCell ref="K33:L33"/>
    <mergeCell ref="B26:H26"/>
    <mergeCell ref="K26:L26"/>
    <mergeCell ref="B27:H27"/>
    <mergeCell ref="K27:L27"/>
    <mergeCell ref="B29:H29"/>
    <mergeCell ref="K29:L29"/>
    <mergeCell ref="B28:H28"/>
    <mergeCell ref="K28:L28"/>
    <mergeCell ref="A66:L66"/>
    <mergeCell ref="A67:L67"/>
    <mergeCell ref="A72:E72"/>
    <mergeCell ref="A84:K84"/>
    <mergeCell ref="B59:E59"/>
    <mergeCell ref="F59:H59"/>
    <mergeCell ref="I59:L59"/>
    <mergeCell ref="B60:E60"/>
    <mergeCell ref="F60:H60"/>
    <mergeCell ref="I60:L60"/>
    <mergeCell ref="I58:L58"/>
    <mergeCell ref="B55:E55"/>
    <mergeCell ref="F55:H55"/>
    <mergeCell ref="I55:L55"/>
    <mergeCell ref="B56:E56"/>
    <mergeCell ref="F56:H56"/>
    <mergeCell ref="I56:L56"/>
    <mergeCell ref="B57:E57"/>
    <mergeCell ref="F57:H57"/>
    <mergeCell ref="I57:L57"/>
    <mergeCell ref="B58:E58"/>
    <mergeCell ref="F58:H58"/>
    <mergeCell ref="B53:E53"/>
    <mergeCell ref="F53:H53"/>
    <mergeCell ref="I53:L53"/>
    <mergeCell ref="B54:E54"/>
    <mergeCell ref="F54:H54"/>
    <mergeCell ref="I54:L54"/>
    <mergeCell ref="B52:E52"/>
    <mergeCell ref="F52:H52"/>
    <mergeCell ref="I52:L52"/>
    <mergeCell ref="B30:H30"/>
    <mergeCell ref="K30:L30"/>
    <mergeCell ref="B31:H31"/>
    <mergeCell ref="K31:L31"/>
    <mergeCell ref="B46:H46"/>
    <mergeCell ref="K46:L46"/>
    <mergeCell ref="K47:L47"/>
    <mergeCell ref="K48:L48"/>
    <mergeCell ref="B32:H32"/>
    <mergeCell ref="B45:H45"/>
    <mergeCell ref="K45:L45"/>
    <mergeCell ref="B23:H23"/>
    <mergeCell ref="K23:L23"/>
    <mergeCell ref="B24:H24"/>
    <mergeCell ref="K24:L24"/>
    <mergeCell ref="B22:H22"/>
    <mergeCell ref="K22:L22"/>
    <mergeCell ref="B25:H25"/>
    <mergeCell ref="K25:L25"/>
    <mergeCell ref="A3:L3"/>
    <mergeCell ref="A4:L4"/>
    <mergeCell ref="A8:B8"/>
    <mergeCell ref="A21:B21"/>
    <mergeCell ref="E5:H5"/>
    <mergeCell ref="B42:H42"/>
    <mergeCell ref="B43:H43"/>
    <mergeCell ref="B44:H44"/>
    <mergeCell ref="K42:L42"/>
    <mergeCell ref="K43:L43"/>
    <mergeCell ref="K44:L44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2014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2015-03-30T08:30:10Z</dcterms:modified>
</cp:coreProperties>
</file>