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31" i="2"/>
  <c r="K30" l="1"/>
  <c r="K29" l="1"/>
  <c r="K28"/>
  <c r="K26" l="1"/>
  <c r="K25"/>
  <c r="K23" l="1"/>
  <c r="K32" s="1"/>
  <c r="K33" l="1"/>
  <c r="K34" s="1"/>
  <c r="G36" s="1"/>
  <c r="E64" l="1"/>
  <c r="H63"/>
  <c r="J62"/>
  <c r="B54"/>
  <c r="B47"/>
  <c r="B37"/>
  <c r="D36"/>
  <c r="G17"/>
  <c r="G16"/>
  <c r="G15"/>
  <c r="G14"/>
  <c r="G7"/>
  <c r="I7" s="1"/>
  <c r="B6"/>
  <c r="A20" l="1"/>
  <c r="J13"/>
  <c r="K63"/>
  <c r="C64" s="1"/>
  <c r="H64" s="1"/>
  <c r="F49" s="1"/>
</calcChain>
</file>

<file path=xl/sharedStrings.xml><?xml version="1.0" encoding="utf-8"?>
<sst xmlns="http://schemas.openxmlformats.org/spreadsheetml/2006/main" count="142" uniqueCount="117">
  <si>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</si>
  <si>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</si>
  <si>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</si>
  <si>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</si>
  <si>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</si>
  <si>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</si>
  <si>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</si>
  <si>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</si>
  <si>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</si>
  <si>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</si>
  <si>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</si>
  <si>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</si>
  <si>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</si>
  <si>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</si>
  <si>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</si>
  <si>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</si>
  <si>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</si>
  <si>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</si>
  <si>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</si>
  <si>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</si>
  <si>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</si>
  <si>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</si>
  <si>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</si>
  <si>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</si>
  <si>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</si>
  <si>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</si>
  <si>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</si>
  <si>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</si>
  <si>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</si>
  <si>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</si>
  <si>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</si>
  <si>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</si>
  <si>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</si>
  <si>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</si>
  <si>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</si>
  <si>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</si>
  <si>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</si>
  <si>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</si>
  <si>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</si>
  <si>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</si>
  <si>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</si>
  <si>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</si>
  <si>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</si>
  <si>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</si>
  <si>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</si>
  <si>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</si>
  <si>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</si>
  <si>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</si>
  <si>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</si>
  <si>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</si>
  <si>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</si>
  <si>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</si>
  <si>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</si>
  <si>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</si>
  <si>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</si>
  <si>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</si>
  <si>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</si>
  <si>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</si>
  <si>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</si>
  <si>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</si>
  <si>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</si>
  <si>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</si>
  <si>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</si>
  <si>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</si>
  <si>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</si>
  <si>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</si>
  <si>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</si>
  <si>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</si>
  <si>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</si>
  <si>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</si>
  <si>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</si>
  <si>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</si>
  <si>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</si>
  <si>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</si>
  <si>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</si>
  <si>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</si>
  <si>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</si>
  <si>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</si>
  <si>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</si>
  <si>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</si>
  <si>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1. В </t>
  </si>
  <si>
    <t xml:space="preserve">   рублей (</t>
  </si>
  <si>
    <t>Всего:</t>
  </si>
  <si>
    <t>ИТОГО за 2014:</t>
  </si>
  <si>
    <t>год</t>
  </si>
  <si>
    <t>Монтаж охранной сигнализации (25%).</t>
  </si>
  <si>
    <t xml:space="preserve">  89    ( </t>
  </si>
  <si>
    <t>Монтаж досок объявлений в подъезде и при входе, монтаж номера дома</t>
  </si>
  <si>
    <t>Замена трансформатора тока (по предписанию энергосбыта)(2,26%)</t>
  </si>
  <si>
    <t>Чистка КНС (канализационной насосной станции) (2,26%)</t>
  </si>
  <si>
    <t>Генеральная уборка в октябре.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</si>
  <si>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</si>
  <si>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Замена питающих кабелей на электродвигатели насосов КНС (2,26%).</t>
  </si>
  <si>
    <t>м</t>
  </si>
  <si>
    <t>Регистрация видеонаблюдения(2,26%).</t>
  </si>
  <si>
    <t>Установка новогодней елки (2,26 %)</t>
  </si>
  <si>
    <t>Тех. обслуживание охранной сигнализации ИТП( 25%).</t>
  </si>
  <si>
    <t>мес.</t>
  </si>
  <si>
    <t>Накладные расходы (14%)</t>
  </si>
  <si>
    <t xml:space="preserve"> - содержание общего имущества -   11,20   рубля с кв.метра общей площади в месяц;</t>
  </si>
  <si>
    <t xml:space="preserve">Что  с  учетом  перерасхода (+)   или   экономии (-)  средств    в 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</si>
  <si>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14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</si>
  <si>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</si>
  <si>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34 -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</si>
  <si>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35 - </t>
    </r>
  </si>
  <si>
    <r>
      <t>11,20 руб./м</t>
    </r>
    <r>
      <rPr>
        <sz val="11"/>
        <rFont val="Calibri"/>
        <family val="2"/>
        <charset val="204"/>
      </rPr>
      <t>²</t>
    </r>
  </si>
  <si>
    <t>12,38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</si>
  <si>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</si>
  <si>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</si>
  <si>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</si>
  <si>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</si>
  <si>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</si>
  <si>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</si>
  <si>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</si>
  <si>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</si>
  <si>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</si>
  <si>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Предъявлен на рассмотрение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</si>
</sst>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/>
    <xf numFmtId="0" fontId="1" fillId="0" borderId="15" xfId="0" applyFont="1" applyBorder="1" applyAlignment="1"/>
    <xf numFmtId="0" fontId="0" fillId="0" borderId="15" xfId="0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9"/>
  <sheetViews>
    <sheetView tabSelected="1" zoomScale="80" zoomScaleNormal="80" workbookViewId="0">
      <selection activeCell="J1" sqref="J1:K1"/>
    </sheetView>
  </sheetViews>
  <sheetFormatPr defaultRowHeight="15"/>
  <cols>
    <col min="1" max="1" width="6.85546875" customWidth="1"/>
    <col min="2" max="2" width="10.28515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9.85546875" customWidth="1"/>
    <col min="10" max="10" width="12.85546875" customWidth="1"/>
    <col min="11" max="11" width="10.5703125" customWidth="1"/>
    <col min="12" max="12" width="2.7109375" customWidth="1"/>
  </cols>
  <sheetData>
    <row r="1" spans="1:12" ht="30.75" customHeight="1">
      <c r="A1" s="62"/>
      <c r="B1" s="62"/>
      <c r="C1" s="62"/>
      <c r="D1" s="62"/>
      <c r="E1" s="62"/>
      <c r="F1" s="62"/>
      <c r="G1" s="62"/>
      <c r="H1" s="62"/>
      <c r="I1" s="62"/>
      <c r="J1" s="66" t="s">
        <v>116</v>
      </c>
      <c r="K1" s="66"/>
      <c r="L1" s="62"/>
    </row>
    <row r="2" spans="1:12" ht="18.7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18.7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18.75">
      <c r="A4" s="1"/>
      <c r="B4" s="2"/>
      <c r="C4" s="4" t="s">
        <v>2</v>
      </c>
      <c r="D4" s="50">
        <v>89</v>
      </c>
      <c r="E4" s="18" t="s">
        <v>77</v>
      </c>
      <c r="F4" s="18"/>
      <c r="G4" s="18"/>
      <c r="H4" s="42"/>
      <c r="I4" s="42">
        <v>2014</v>
      </c>
      <c r="J4" s="18" t="s">
        <v>84</v>
      </c>
    </row>
    <row r="5" spans="1:12" ht="18.75">
      <c r="A5" s="1"/>
      <c r="B5" s="2"/>
      <c r="C5" s="48"/>
      <c r="D5" s="48"/>
      <c r="E5" s="49"/>
      <c r="F5" s="48"/>
      <c r="G5" s="48"/>
      <c r="H5" s="48"/>
      <c r="I5" s="48"/>
      <c r="J5" s="48"/>
      <c r="K5" s="48"/>
    </row>
    <row r="6" spans="1:12" ht="15.75">
      <c r="A6" s="3" t="s">
        <v>80</v>
      </c>
      <c r="B6" s="34">
        <f>I4</f>
        <v>2014</v>
      </c>
      <c r="C6" t="s">
        <v>26</v>
      </c>
      <c r="D6" s="52" t="s">
        <v>86</v>
      </c>
      <c r="E6" s="27">
        <v>1133.3</v>
      </c>
      <c r="F6" t="s">
        <v>61</v>
      </c>
    </row>
    <row r="7" spans="1:12" ht="15.75">
      <c r="A7" s="89">
        <v>251543.43</v>
      </c>
      <c r="B7" s="89"/>
      <c r="C7" s="5" t="s">
        <v>3</v>
      </c>
      <c r="G7" s="8">
        <f>A7-J8</f>
        <v>111292.51999999999</v>
      </c>
      <c r="H7" s="40" t="s">
        <v>81</v>
      </c>
      <c r="I7" s="7">
        <f>(G7/A7)*100</f>
        <v>44.243858804024413</v>
      </c>
      <c r="J7" t="s">
        <v>4</v>
      </c>
    </row>
    <row r="8" spans="1:12" ht="15.75">
      <c r="A8" t="s">
        <v>76</v>
      </c>
      <c r="J8" s="8">
        <v>140250.91</v>
      </c>
      <c r="K8" t="s">
        <v>5</v>
      </c>
    </row>
    <row r="9" spans="1:12">
      <c r="A9" t="s">
        <v>75</v>
      </c>
    </row>
    <row r="10" spans="1:12">
      <c r="A10" t="s">
        <v>101</v>
      </c>
      <c r="B10" s="20">
        <v>10648.15</v>
      </c>
      <c r="C10" t="s">
        <v>10</v>
      </c>
      <c r="E10" s="29" t="s">
        <v>69</v>
      </c>
      <c r="F10" s="20">
        <v>9518.6200000000008</v>
      </c>
      <c r="G10" t="s">
        <v>10</v>
      </c>
      <c r="I10" s="29" t="s">
        <v>103</v>
      </c>
      <c r="J10" s="20">
        <v>8578</v>
      </c>
      <c r="K10" t="s">
        <v>10</v>
      </c>
    </row>
    <row r="11" spans="1:12">
      <c r="A11" t="s">
        <v>102</v>
      </c>
      <c r="B11" s="20">
        <v>18050.599999999999</v>
      </c>
      <c r="C11" t="s">
        <v>10</v>
      </c>
      <c r="E11" s="60" t="s">
        <v>68</v>
      </c>
      <c r="F11" s="20">
        <v>9885.51</v>
      </c>
      <c r="G11" t="s">
        <v>10</v>
      </c>
      <c r="I11" s="29" t="s">
        <v>104</v>
      </c>
      <c r="J11" s="20">
        <v>10438.27</v>
      </c>
      <c r="K11" t="s">
        <v>10</v>
      </c>
    </row>
    <row r="12" spans="1:12">
      <c r="B12" s="20"/>
      <c r="E12" s="33"/>
      <c r="F12" s="20"/>
      <c r="I12" s="33"/>
      <c r="J12" s="20"/>
    </row>
    <row r="13" spans="1:12" ht="15.75">
      <c r="A13" t="s">
        <v>28</v>
      </c>
      <c r="J13" s="20">
        <f>G14+G15+G16+G17</f>
        <v>140250.91</v>
      </c>
      <c r="K13" s="22" t="s">
        <v>29</v>
      </c>
    </row>
    <row r="14" spans="1:12">
      <c r="A14" s="9" t="s">
        <v>6</v>
      </c>
      <c r="B14" t="s">
        <v>7</v>
      </c>
      <c r="G14" s="6">
        <f>(J8*43.5/100)</f>
        <v>61009.145850000001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51331.833059999997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17531.36375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10378.567340000001</v>
      </c>
      <c r="H17" t="s">
        <v>10</v>
      </c>
    </row>
    <row r="18" spans="1:12" ht="18.75" customHeight="1">
      <c r="G18" s="21"/>
    </row>
    <row r="19" spans="1:12">
      <c r="A19" s="10" t="s">
        <v>11</v>
      </c>
      <c r="G19" s="19">
        <v>27743.77</v>
      </c>
      <c r="H19" t="s">
        <v>12</v>
      </c>
    </row>
    <row r="20" spans="1:12" ht="15.75" thickBot="1">
      <c r="A20" s="90">
        <f>G19*I7/100</f>
        <v>12274.914425713285</v>
      </c>
      <c r="B20" s="90"/>
      <c r="C20" t="s">
        <v>67</v>
      </c>
    </row>
    <row r="21" spans="1:12">
      <c r="A21" s="11" t="s">
        <v>2</v>
      </c>
      <c r="B21" s="91" t="s">
        <v>20</v>
      </c>
      <c r="C21" s="92"/>
      <c r="D21" s="92"/>
      <c r="E21" s="92"/>
      <c r="F21" s="92"/>
      <c r="G21" s="92"/>
      <c r="H21" s="93"/>
      <c r="I21" s="11" t="s">
        <v>18</v>
      </c>
      <c r="J21" s="14" t="s">
        <v>17</v>
      </c>
      <c r="K21" s="91" t="s">
        <v>15</v>
      </c>
      <c r="L21" s="93"/>
    </row>
    <row r="22" spans="1:12" ht="15.75" thickBot="1">
      <c r="A22" s="12" t="s">
        <v>13</v>
      </c>
      <c r="B22" s="94"/>
      <c r="C22" s="95"/>
      <c r="D22" s="95"/>
      <c r="E22" s="95"/>
      <c r="F22" s="95"/>
      <c r="G22" s="95"/>
      <c r="H22" s="96"/>
      <c r="I22" s="12" t="s">
        <v>19</v>
      </c>
      <c r="J22" s="15"/>
      <c r="K22" s="97" t="s">
        <v>16</v>
      </c>
      <c r="L22" s="98"/>
    </row>
    <row r="23" spans="1:12">
      <c r="A23" s="39">
        <v>1</v>
      </c>
      <c r="B23" s="75" t="s">
        <v>85</v>
      </c>
      <c r="C23" s="70"/>
      <c r="D23" s="70"/>
      <c r="E23" s="70"/>
      <c r="F23" s="70"/>
      <c r="G23" s="70"/>
      <c r="H23" s="70"/>
      <c r="I23" s="17" t="s">
        <v>78</v>
      </c>
      <c r="J23" s="51">
        <v>1</v>
      </c>
      <c r="K23" s="73">
        <f>20701*0.25</f>
        <v>5175.25</v>
      </c>
      <c r="L23" s="74"/>
    </row>
    <row r="24" spans="1:12">
      <c r="A24" s="39">
        <v>2</v>
      </c>
      <c r="B24" s="69" t="s">
        <v>87</v>
      </c>
      <c r="C24" s="70"/>
      <c r="D24" s="70"/>
      <c r="E24" s="70"/>
      <c r="F24" s="70"/>
      <c r="G24" s="70"/>
      <c r="H24" s="70"/>
      <c r="I24" s="54" t="s">
        <v>78</v>
      </c>
      <c r="J24" s="43">
        <v>3</v>
      </c>
      <c r="K24" s="71">
        <v>3471</v>
      </c>
      <c r="L24" s="72"/>
    </row>
    <row r="25" spans="1:12">
      <c r="A25" s="39">
        <v>3</v>
      </c>
      <c r="B25" s="53" t="s">
        <v>88</v>
      </c>
      <c r="C25" s="53"/>
      <c r="D25" s="53"/>
      <c r="E25" s="53"/>
      <c r="F25" s="53"/>
      <c r="G25" s="53"/>
      <c r="H25" s="53"/>
      <c r="I25" s="17" t="s">
        <v>78</v>
      </c>
      <c r="J25" s="43">
        <v>6</v>
      </c>
      <c r="K25" s="73">
        <f>(2400+3000)*0.0226</f>
        <v>122.03999999999999</v>
      </c>
      <c r="L25" s="74"/>
    </row>
    <row r="26" spans="1:12">
      <c r="A26" s="39">
        <v>4</v>
      </c>
      <c r="B26" s="75" t="s">
        <v>89</v>
      </c>
      <c r="C26" s="76"/>
      <c r="D26" s="76"/>
      <c r="E26" s="76"/>
      <c r="F26" s="76"/>
      <c r="G26" s="76"/>
      <c r="H26" s="77"/>
      <c r="I26" s="17"/>
      <c r="J26" s="43"/>
      <c r="K26" s="73">
        <f>2000*0.0226</f>
        <v>45.199999999999996</v>
      </c>
      <c r="L26" s="74"/>
    </row>
    <row r="27" spans="1:12">
      <c r="A27" s="39">
        <v>5</v>
      </c>
      <c r="B27" s="78" t="s">
        <v>90</v>
      </c>
      <c r="C27" s="79"/>
      <c r="D27" s="79"/>
      <c r="E27" s="79"/>
      <c r="F27" s="79"/>
      <c r="G27" s="79"/>
      <c r="H27" s="80"/>
      <c r="I27" s="17" t="s">
        <v>91</v>
      </c>
      <c r="J27" s="17">
        <v>252</v>
      </c>
      <c r="K27" s="67">
        <v>1000</v>
      </c>
      <c r="L27" s="68"/>
    </row>
    <row r="28" spans="1:12">
      <c r="A28" s="39">
        <v>6</v>
      </c>
      <c r="B28" s="69" t="s">
        <v>92</v>
      </c>
      <c r="C28" s="70"/>
      <c r="D28" s="70"/>
      <c r="E28" s="70"/>
      <c r="F28" s="70"/>
      <c r="G28" s="70"/>
      <c r="H28" s="81"/>
      <c r="I28" s="17" t="s">
        <v>93</v>
      </c>
      <c r="J28" s="43">
        <v>47</v>
      </c>
      <c r="K28" s="73">
        <f>(8628+4000)*0.0226</f>
        <v>285.39279999999997</v>
      </c>
      <c r="L28" s="74"/>
    </row>
    <row r="29" spans="1:12">
      <c r="A29" s="39">
        <v>7</v>
      </c>
      <c r="B29" s="75" t="s">
        <v>94</v>
      </c>
      <c r="C29" s="76"/>
      <c r="D29" s="76"/>
      <c r="E29" s="76"/>
      <c r="F29" s="76"/>
      <c r="G29" s="76"/>
      <c r="H29" s="77"/>
      <c r="I29" s="17" t="s">
        <v>78</v>
      </c>
      <c r="J29" s="43">
        <v>1</v>
      </c>
      <c r="K29" s="73">
        <f>17760.7*0.0226</f>
        <v>401.39182</v>
      </c>
      <c r="L29" s="74"/>
    </row>
    <row r="30" spans="1:12">
      <c r="A30" s="39">
        <v>8</v>
      </c>
      <c r="B30" s="78" t="s">
        <v>95</v>
      </c>
      <c r="C30" s="82"/>
      <c r="D30" s="82"/>
      <c r="E30" s="82"/>
      <c r="F30" s="82"/>
      <c r="G30" s="82"/>
      <c r="H30" s="80"/>
      <c r="I30" s="17" t="s">
        <v>78</v>
      </c>
      <c r="J30" s="55">
        <v>1</v>
      </c>
      <c r="K30" s="73">
        <f>19433*0.0227</f>
        <v>441.12910000000005</v>
      </c>
      <c r="L30" s="74"/>
    </row>
    <row r="31" spans="1:12" ht="16.5" customHeight="1">
      <c r="A31" s="39">
        <v>9</v>
      </c>
      <c r="B31" s="57" t="s">
        <v>96</v>
      </c>
      <c r="C31" s="56"/>
      <c r="D31" s="56"/>
      <c r="E31" s="56"/>
      <c r="F31" s="56"/>
      <c r="G31" s="56"/>
      <c r="H31" s="58"/>
      <c r="I31" s="38" t="s">
        <v>97</v>
      </c>
      <c r="J31" s="61">
        <v>7</v>
      </c>
      <c r="K31" s="67">
        <f>1800*7*0.25</f>
        <v>3150</v>
      </c>
      <c r="L31" s="68"/>
    </row>
    <row r="32" spans="1:12">
      <c r="A32" s="17"/>
      <c r="B32" s="82" t="s">
        <v>82</v>
      </c>
      <c r="C32" s="82"/>
      <c r="D32" s="82"/>
      <c r="E32" s="82"/>
      <c r="F32" s="82"/>
      <c r="G32" s="82"/>
      <c r="H32" s="82"/>
      <c r="I32" s="44"/>
      <c r="J32" s="41"/>
      <c r="K32" s="73">
        <f>SUM(K23:L31)</f>
        <v>14091.403720000002</v>
      </c>
      <c r="L32" s="74"/>
    </row>
    <row r="33" spans="1:12" ht="17.25" customHeight="1" thickBot="1">
      <c r="A33" s="17"/>
      <c r="B33" s="82" t="s">
        <v>98</v>
      </c>
      <c r="C33" s="82"/>
      <c r="D33" s="82"/>
      <c r="E33" s="82"/>
      <c r="F33" s="82"/>
      <c r="G33" s="82"/>
      <c r="H33" s="82"/>
      <c r="I33" s="44"/>
      <c r="J33" s="45"/>
      <c r="K33" s="67">
        <f>K32*0.14</f>
        <v>1972.7965208000005</v>
      </c>
      <c r="L33" s="68"/>
    </row>
    <row r="34" spans="1:12" ht="16.5" thickBot="1">
      <c r="A34" s="16"/>
      <c r="B34" s="46" t="s">
        <v>83</v>
      </c>
      <c r="C34" s="46"/>
      <c r="D34" s="46"/>
      <c r="E34" s="46"/>
      <c r="F34" s="46"/>
      <c r="G34" s="46"/>
      <c r="H34" s="46"/>
      <c r="I34" s="16"/>
      <c r="J34" s="47"/>
      <c r="K34" s="114">
        <f>SUM(K32:L33)</f>
        <v>16064.200240800003</v>
      </c>
      <c r="L34" s="115"/>
    </row>
    <row r="35" spans="1:12">
      <c r="A35" t="s">
        <v>21</v>
      </c>
    </row>
    <row r="36" spans="1:12">
      <c r="A36" t="s">
        <v>22</v>
      </c>
      <c r="D36" s="34">
        <f>I4</f>
        <v>2014</v>
      </c>
      <c r="E36" t="s">
        <v>23</v>
      </c>
      <c r="G36" s="19">
        <f>K34-G19</f>
        <v>-11679.569759199998</v>
      </c>
      <c r="H36" t="s">
        <v>24</v>
      </c>
    </row>
    <row r="37" spans="1:12" ht="15.75" thickBot="1">
      <c r="A37" t="s">
        <v>25</v>
      </c>
      <c r="B37" s="34">
        <f>I4</f>
        <v>2014</v>
      </c>
      <c r="C37" t="s">
        <v>27</v>
      </c>
    </row>
    <row r="38" spans="1:12">
      <c r="A38" s="31" t="s">
        <v>2</v>
      </c>
      <c r="B38" s="99" t="s">
        <v>36</v>
      </c>
      <c r="C38" s="100"/>
      <c r="D38" s="100"/>
      <c r="E38" s="100"/>
      <c r="F38" s="99" t="s">
        <v>37</v>
      </c>
      <c r="G38" s="100"/>
      <c r="H38" s="101"/>
      <c r="I38" s="99" t="s">
        <v>38</v>
      </c>
      <c r="J38" s="100"/>
      <c r="K38" s="100"/>
      <c r="L38" s="101"/>
    </row>
    <row r="39" spans="1:12" ht="15.75" thickBot="1">
      <c r="A39" s="32"/>
      <c r="B39" s="116"/>
      <c r="C39" s="117"/>
      <c r="D39" s="117"/>
      <c r="E39" s="117"/>
      <c r="F39" s="116"/>
      <c r="G39" s="117"/>
      <c r="H39" s="118"/>
      <c r="I39" s="116" t="s">
        <v>79</v>
      </c>
      <c r="J39" s="117"/>
      <c r="K39" s="117"/>
      <c r="L39" s="118"/>
    </row>
    <row r="40" spans="1:12">
      <c r="A40" s="63" t="s">
        <v>30</v>
      </c>
      <c r="B40" s="102" t="s">
        <v>39</v>
      </c>
      <c r="C40" s="102"/>
      <c r="D40" s="102"/>
      <c r="E40" s="103"/>
      <c r="F40" s="104" t="s">
        <v>105</v>
      </c>
      <c r="G40" s="105"/>
      <c r="H40" s="106"/>
      <c r="I40" s="104" t="s">
        <v>106</v>
      </c>
      <c r="J40" s="105"/>
      <c r="K40" s="105"/>
      <c r="L40" s="106"/>
    </row>
    <row r="41" spans="1:12">
      <c r="A41" s="64" t="s">
        <v>31</v>
      </c>
      <c r="B41" s="83" t="s">
        <v>40</v>
      </c>
      <c r="C41" s="83"/>
      <c r="D41" s="83"/>
      <c r="E41" s="84"/>
      <c r="F41" s="85" t="s">
        <v>107</v>
      </c>
      <c r="G41" s="86"/>
      <c r="H41" s="87"/>
      <c r="I41" s="85" t="s">
        <v>45</v>
      </c>
      <c r="J41" s="86"/>
      <c r="K41" s="86"/>
      <c r="L41" s="87"/>
    </row>
    <row r="42" spans="1:12">
      <c r="A42" s="64" t="s">
        <v>32</v>
      </c>
      <c r="B42" s="83" t="s">
        <v>41</v>
      </c>
      <c r="C42" s="83"/>
      <c r="D42" s="83"/>
      <c r="E42" s="84"/>
      <c r="F42" s="85" t="s">
        <v>108</v>
      </c>
      <c r="G42" s="86"/>
      <c r="H42" s="87"/>
      <c r="I42" s="85" t="s">
        <v>109</v>
      </c>
      <c r="J42" s="86"/>
      <c r="K42" s="86"/>
      <c r="L42" s="87"/>
    </row>
    <row r="43" spans="1:12">
      <c r="A43" s="64" t="s">
        <v>33</v>
      </c>
      <c r="B43" s="83" t="s">
        <v>42</v>
      </c>
      <c r="C43" s="83"/>
      <c r="D43" s="83"/>
      <c r="E43" s="84"/>
      <c r="F43" s="85" t="s">
        <v>110</v>
      </c>
      <c r="G43" s="86"/>
      <c r="H43" s="87"/>
      <c r="I43" s="85" t="s">
        <v>111</v>
      </c>
      <c r="J43" s="86"/>
      <c r="K43" s="86"/>
      <c r="L43" s="87"/>
    </row>
    <row r="44" spans="1:12">
      <c r="A44" s="64" t="s">
        <v>34</v>
      </c>
      <c r="B44" s="83" t="s">
        <v>43</v>
      </c>
      <c r="C44" s="83"/>
      <c r="D44" s="83"/>
      <c r="E44" s="84"/>
      <c r="F44" s="85" t="s">
        <v>112</v>
      </c>
      <c r="G44" s="86"/>
      <c r="H44" s="87"/>
      <c r="I44" s="85" t="s">
        <v>113</v>
      </c>
      <c r="J44" s="86"/>
      <c r="K44" s="86"/>
      <c r="L44" s="87"/>
    </row>
    <row r="45" spans="1:12" ht="15.75" thickBot="1">
      <c r="A45" s="65" t="s">
        <v>35</v>
      </c>
      <c r="B45" s="109" t="s">
        <v>44</v>
      </c>
      <c r="C45" s="109"/>
      <c r="D45" s="109"/>
      <c r="E45" s="110"/>
      <c r="F45" s="111" t="s">
        <v>114</v>
      </c>
      <c r="G45" s="112"/>
      <c r="H45" s="113"/>
      <c r="I45" s="111" t="s">
        <v>115</v>
      </c>
      <c r="J45" s="112"/>
      <c r="K45" s="112"/>
      <c r="L45" s="113"/>
    </row>
    <row r="47" spans="1:12">
      <c r="A47" s="24" t="s">
        <v>48</v>
      </c>
      <c r="B47" s="34">
        <f>I4+1</f>
        <v>2015</v>
      </c>
      <c r="C47" t="s">
        <v>49</v>
      </c>
    </row>
    <row r="48" spans="1:12">
      <c r="A48" s="59" t="s">
        <v>99</v>
      </c>
    </row>
    <row r="49" spans="1:12">
      <c r="A49" s="23" t="s">
        <v>46</v>
      </c>
      <c r="F49" s="7">
        <f>H64</f>
        <v>3.3692483779522933</v>
      </c>
      <c r="G49" t="s">
        <v>47</v>
      </c>
    </row>
    <row r="50" spans="1:12">
      <c r="A50" s="35" t="s">
        <v>72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3"/>
    </row>
    <row r="51" spans="1:12">
      <c r="A51" s="107" t="s">
        <v>73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</row>
    <row r="52" spans="1:12">
      <c r="A52" s="107" t="s">
        <v>74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</row>
    <row r="53" spans="1:12">
      <c r="A53" s="35"/>
      <c r="B53" s="30"/>
      <c r="C53" s="30"/>
      <c r="D53" s="30"/>
      <c r="E53" s="30"/>
      <c r="F53" s="30"/>
      <c r="G53" s="30"/>
      <c r="H53" s="30"/>
      <c r="I53" s="30"/>
      <c r="J53" s="30"/>
      <c r="K53" s="30"/>
    </row>
    <row r="54" spans="1:12">
      <c r="A54" s="23" t="s">
        <v>50</v>
      </c>
      <c r="B54" s="34">
        <f>I4+1</f>
        <v>2015</v>
      </c>
      <c r="C54" t="s">
        <v>51</v>
      </c>
    </row>
    <row r="55" spans="1:12">
      <c r="A55" s="23" t="s">
        <v>52</v>
      </c>
    </row>
    <row r="56" spans="1:12">
      <c r="A56" s="23" t="s">
        <v>53</v>
      </c>
      <c r="J56" s="36">
        <v>15000</v>
      </c>
      <c r="K56" t="s">
        <v>10</v>
      </c>
    </row>
    <row r="57" spans="1:12">
      <c r="A57" s="107" t="s">
        <v>71</v>
      </c>
      <c r="B57" s="107"/>
      <c r="C57" s="107"/>
      <c r="D57" s="107"/>
      <c r="E57" s="107"/>
      <c r="J57" s="36">
        <v>10000</v>
      </c>
      <c r="K57" t="s">
        <v>10</v>
      </c>
    </row>
    <row r="58" spans="1:12">
      <c r="A58" s="23" t="s">
        <v>54</v>
      </c>
      <c r="J58" s="36">
        <v>1500</v>
      </c>
      <c r="K58" t="s">
        <v>10</v>
      </c>
    </row>
    <row r="59" spans="1:12">
      <c r="A59" s="23" t="s">
        <v>70</v>
      </c>
      <c r="J59" s="36">
        <v>15000</v>
      </c>
      <c r="K59" t="s">
        <v>10</v>
      </c>
    </row>
    <row r="60" spans="1:12">
      <c r="A60" s="23" t="s">
        <v>55</v>
      </c>
      <c r="J60" s="36">
        <v>8000</v>
      </c>
      <c r="K60" t="s">
        <v>10</v>
      </c>
    </row>
    <row r="61" spans="1:12">
      <c r="A61" s="23" t="s">
        <v>56</v>
      </c>
      <c r="J61" s="36">
        <v>8000</v>
      </c>
      <c r="K61" t="s">
        <v>10</v>
      </c>
    </row>
    <row r="62" spans="1:12">
      <c r="A62" s="25" t="s">
        <v>57</v>
      </c>
      <c r="J62" s="37">
        <f>SUM(J56:J61)</f>
        <v>57500</v>
      </c>
      <c r="K62" s="26" t="s">
        <v>58</v>
      </c>
    </row>
    <row r="63" spans="1:12">
      <c r="A63" s="59" t="s">
        <v>100</v>
      </c>
      <c r="H63" s="34">
        <f>I4</f>
        <v>2014</v>
      </c>
      <c r="I63" t="s">
        <v>66</v>
      </c>
      <c r="K63" s="6">
        <f>G36</f>
        <v>-11679.569759199998</v>
      </c>
    </row>
    <row r="64" spans="1:12">
      <c r="A64" s="23" t="s">
        <v>59</v>
      </c>
      <c r="C64" s="19">
        <f>J62+K63</f>
        <v>45820.4302408</v>
      </c>
      <c r="D64" s="34" t="s">
        <v>60</v>
      </c>
      <c r="E64" s="28">
        <f>I4+1</f>
        <v>2015</v>
      </c>
      <c r="F64" t="s">
        <v>62</v>
      </c>
      <c r="H64" s="7">
        <f>C64/(E6*12)</f>
        <v>3.3692483779522933</v>
      </c>
      <c r="I64" t="s">
        <v>63</v>
      </c>
    </row>
    <row r="66" spans="1:11">
      <c r="B66" t="s">
        <v>64</v>
      </c>
    </row>
    <row r="67" spans="1:11">
      <c r="B67" t="s">
        <v>37</v>
      </c>
      <c r="I67" t="s">
        <v>65</v>
      </c>
    </row>
    <row r="69" spans="1:1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</sheetData>
  <mergeCells count="58">
    <mergeCell ref="B44:E44"/>
    <mergeCell ref="F44:H44"/>
    <mergeCell ref="I44:L44"/>
    <mergeCell ref="A51:L51"/>
    <mergeCell ref="K34:L34"/>
    <mergeCell ref="F42:H42"/>
    <mergeCell ref="I42:L42"/>
    <mergeCell ref="B43:E43"/>
    <mergeCell ref="F43:H43"/>
    <mergeCell ref="I43:L43"/>
    <mergeCell ref="B42:E42"/>
    <mergeCell ref="B39:E39"/>
    <mergeCell ref="F39:H39"/>
    <mergeCell ref="I39:L39"/>
    <mergeCell ref="B38:E38"/>
    <mergeCell ref="A52:L52"/>
    <mergeCell ref="A57:E57"/>
    <mergeCell ref="A69:K69"/>
    <mergeCell ref="B45:E45"/>
    <mergeCell ref="F45:H45"/>
    <mergeCell ref="I45:L45"/>
    <mergeCell ref="F38:H38"/>
    <mergeCell ref="I38:L38"/>
    <mergeCell ref="B40:E40"/>
    <mergeCell ref="F40:H40"/>
    <mergeCell ref="I40:L40"/>
    <mergeCell ref="B41:E41"/>
    <mergeCell ref="F41:H41"/>
    <mergeCell ref="I41:L41"/>
    <mergeCell ref="A2:L2"/>
    <mergeCell ref="A3:L3"/>
    <mergeCell ref="A7:B7"/>
    <mergeCell ref="A20:B20"/>
    <mergeCell ref="B21:H21"/>
    <mergeCell ref="K21:L21"/>
    <mergeCell ref="B32:H32"/>
    <mergeCell ref="K32:L32"/>
    <mergeCell ref="B33:H33"/>
    <mergeCell ref="B22:H22"/>
    <mergeCell ref="K22:L22"/>
    <mergeCell ref="B23:H23"/>
    <mergeCell ref="K23:L23"/>
    <mergeCell ref="J1:K1"/>
    <mergeCell ref="K33:L33"/>
    <mergeCell ref="B24:H24"/>
    <mergeCell ref="K24:L24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K31:L31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2015-03-27T09:25:34Z</dcterms:modified>
</cp:coreProperties>
</file>