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K44" i="3"/>
  <c r="K43" l="1"/>
  <c r="K42" l="1"/>
  <c r="K41"/>
  <c r="G20"/>
  <c r="K40" l="1"/>
  <c r="K39"/>
  <c r="K38" l="1"/>
  <c r="K36" l="1"/>
  <c r="K33" l="1"/>
  <c r="K32" l="1"/>
  <c r="K31" l="1"/>
  <c r="K30"/>
  <c r="K27" l="1"/>
  <c r="K26"/>
  <c r="K45" l="1"/>
  <c r="K29"/>
  <c r="K46" l="1"/>
  <c r="K47"/>
  <c r="K48" s="1"/>
  <c r="E81" l="1"/>
  <c r="H80"/>
  <c r="J79"/>
  <c r="B69"/>
  <c r="B61"/>
  <c r="B51"/>
  <c r="D50"/>
  <c r="G18"/>
  <c r="G17"/>
  <c r="G16"/>
  <c r="G15"/>
  <c r="G7"/>
  <c r="I7" s="1"/>
  <c r="B6"/>
  <c r="A21" l="1"/>
  <c r="J14"/>
  <c r="G50" l="1"/>
  <c r="K80" l="1"/>
  <c r="C81" s="1"/>
  <c r="H81" s="1"/>
  <c r="F63" s="1"/>
</calcChain>
</file>

<file path=xl/sharedStrings.xml><?xml version="1.0" encoding="utf-8"?>
<sst xmlns="http://schemas.openxmlformats.org/spreadsheetml/2006/main" count="174" uniqueCount="139">
  <si>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</si>
  <si>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</si>
  <si>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</si>
  <si>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</si>
  <si>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</si>
  <si>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</si>
  <si>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</si>
  <si>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</si>
  <si>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</si>
  <si>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</si>
  <si>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</si>
  <si>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</si>
  <si>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</si>
  <si>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</si>
  <si>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</si>
  <si>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</si>
  <si>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</si>
  <si>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</si>
  <si>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</si>
  <si>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</si>
  <si>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</si>
  <si>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</si>
  <si>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</si>
  <si>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</si>
  <si>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</si>
  <si>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</si>
  <si>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</si>
  <si>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</si>
  <si>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</si>
  <si>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</si>
  <si>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</si>
  <si>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</si>
  <si>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</si>
  <si>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</si>
  <si>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</si>
  <si>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</si>
  <si>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</si>
  <si>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</si>
  <si>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</si>
  <si>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</si>
  <si>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</si>
  <si>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</si>
  <si>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</si>
  <si>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</si>
  <si>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</si>
  <si>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</si>
  <si>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</si>
  <si>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</si>
  <si>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</si>
  <si>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</si>
  <si>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</si>
  <si>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</si>
  <si>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</si>
  <si>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</si>
  <si>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</si>
  <si>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</si>
  <si>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</si>
  <si>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</si>
  <si>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</si>
  <si>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</si>
  <si>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</si>
  <si>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</si>
  <si>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</si>
  <si>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</si>
  <si>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</si>
  <si>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</si>
  <si>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чистка кровли от снега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</si>
  <si>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</si>
  <si>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</si>
  <si>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</si>
  <si>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</si>
  <si>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мес.</t>
  </si>
  <si>
    <t>Бер 91 (I)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</si>
  <si>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</si>
  <si>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</si>
  <si>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</si>
  <si>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</si>
  <si>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5.  В</t>
  </si>
  <si>
    <t xml:space="preserve">  -  передача бесхозных инженерных сетей</t>
  </si>
  <si>
    <t xml:space="preserve">  -  благоустройство придомовой территории</t>
  </si>
  <si>
    <t xml:space="preserve">  -  плата за охранную сигнализацию ИТП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</si>
  <si>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7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</si>
  <si>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 xml:space="preserve">  -  установка новогодней елки</t>
  </si>
  <si>
    <t>6. В</t>
  </si>
  <si>
    <t xml:space="preserve">1.В </t>
  </si>
  <si>
    <t>м</t>
  </si>
  <si>
    <t>м/час</t>
  </si>
  <si>
    <t>( ОАО "Северное управление")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</si>
  <si>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</si>
  <si>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</si>
  <si>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</si>
  <si>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</si>
  <si>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</si>
  <si>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</si>
  <si>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</si>
  <si>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</si>
  <si>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</si>
  <si>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</si>
  <si>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</si>
  <si>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r>
      <t>м</t>
    </r>
    <r>
      <rPr>
        <sz val="11"/>
        <color theme="1"/>
        <rFont val="Calibri"/>
        <family val="2"/>
        <charset val="204"/>
        <scheme val="minor"/>
      </rPr>
      <t>²) начислено за содержание, ремонт и коммунальные услуги:</t>
    </r>
  </si>
  <si>
    <t>Перерасход (+) или экономия (-) средств в 2013 году.</t>
  </si>
  <si>
    <t>Всего в 2014году:</t>
  </si>
  <si>
    <t>ИТОГО за 2014 год:</t>
  </si>
  <si>
    <t>ИТОГО на 31.12.2014 г:</t>
  </si>
  <si>
    <t xml:space="preserve">Уборка снега </t>
  </si>
  <si>
    <r>
      <t xml:space="preserve">м </t>
    </r>
    <r>
      <rPr>
        <sz val="11"/>
        <color theme="1"/>
        <rFont val="Calibri"/>
        <family val="2"/>
        <charset val="204"/>
      </rPr>
      <t>²</t>
    </r>
  </si>
  <si>
    <t>Генеральная уборка подъезда в апреле.</t>
  </si>
  <si>
    <r>
      <t>м</t>
    </r>
    <r>
      <rPr>
        <sz val="11"/>
        <rFont val="Calibri"/>
        <family val="2"/>
        <charset val="204"/>
      </rPr>
      <t>²</t>
    </r>
  </si>
  <si>
    <t>Тех. обслуживание наружного видеонаблюдения (9,27%).</t>
  </si>
  <si>
    <t>Уборка и вывоз снега с придомовой территории в январе (4,13%)</t>
  </si>
  <si>
    <t>Уборка и вывоз снега с придомовой территории в марте (3,10%)</t>
  </si>
  <si>
    <t>Нанесение трафарета на мусорные баки (3,10%)</t>
  </si>
  <si>
    <t>Покраска мусорных баков (3,10%)</t>
  </si>
  <si>
    <t>Монтаж доски объявления при в ходе в подъезд.</t>
  </si>
  <si>
    <t>раб.</t>
  </si>
  <si>
    <t>Посадка сизой ели (6,99%)</t>
  </si>
  <si>
    <t>Ремонт бытового помещения (2,27%)</t>
  </si>
  <si>
    <t>Замена трансформатора тока (по предписанию энергосбыта)(2,27%)</t>
  </si>
  <si>
    <t>Чистка КНС (канализационной насосной станции) (2,27%)</t>
  </si>
  <si>
    <t>Генеральная уборка в октябре.</t>
  </si>
  <si>
    <t>м ²</t>
  </si>
  <si>
    <t>Монтаж видеонаблюдения.</t>
  </si>
  <si>
    <t>Замена питающих кабелей на электродвигатели насосов КНС (2,27%).</t>
  </si>
  <si>
    <t>Регистрация видеонаблюдения(2,27%).</t>
  </si>
  <si>
    <t>Замена манометров в ИТП (24,98%)</t>
  </si>
  <si>
    <t>Замена термометров в ИТП (24,98%)</t>
  </si>
  <si>
    <t>Установка новогодней елки (2,27 %)</t>
  </si>
  <si>
    <t>Тех. обслуживание охранной сигнализации ИТП( 24,98%).</t>
  </si>
  <si>
    <t xml:space="preserve">91 ( </t>
  </si>
  <si>
    <t>рублей (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</si>
  <si>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3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</si>
  <si>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8 -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</si>
  <si>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17</t>
    </r>
    <r>
      <rPr>
        <sz val="11"/>
        <color theme="1"/>
        <rFont val="Calibri"/>
        <family val="2"/>
        <charset val="204"/>
        <scheme val="minor"/>
      </rPr>
      <t xml:space="preserve"> -</t>
    </r>
  </si>
  <si>
    <r>
      <rPr>
        <sz val="11"/>
        <color theme="1"/>
        <rFont val="Calibri"/>
        <family val="2"/>
        <charset val="204"/>
        <scheme val="minor"/>
      </rP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22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</si>
  <si>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26 - </t>
    </r>
  </si>
  <si>
    <t xml:space="preserve"> - </t>
  </si>
  <si>
    <t xml:space="preserve"> - содержание общего имущества -   11,20  рубля с кв.метра общей площади в месяц;</t>
  </si>
  <si>
    <t>Накладные расходы (14%)</t>
  </si>
  <si>
    <t xml:space="preserve">Предъявлен на рассмотрение </t>
  </si>
</sst>
</file>

<file path=xl/styles.xml><?xml version="1.0" encoding="utf-8"?>
<styleSheet xmlns="http://schemas.openxmlformats.org/spreadsheetml/2006/main">
  <numFmts count="1">
    <numFmt numFmtId="165" formatCode="#,##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10" xfId="0" applyBorder="1" applyAlignment="1">
      <alignment horizontal="center"/>
    </xf>
    <xf numFmtId="0" fontId="1" fillId="0" borderId="14" xfId="0" applyFont="1" applyBorder="1" applyAlignment="1"/>
    <xf numFmtId="4" fontId="4" fillId="0" borderId="0" xfId="0" applyNumberFormat="1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Fill="1" applyBorder="1"/>
    <xf numFmtId="4" fontId="1" fillId="0" borderId="0" xfId="0" applyNumberFormat="1" applyFont="1" applyFill="1" applyAlignment="1">
      <alignment horizontal="center"/>
    </xf>
    <xf numFmtId="0" fontId="0" fillId="0" borderId="0" xfId="0" applyFill="1"/>
    <xf numFmtId="4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" fillId="0" borderId="0" xfId="0" applyFont="1" applyFill="1" applyAlignment="1">
      <alignment horizontal="right"/>
    </xf>
    <xf numFmtId="4" fontId="6" fillId="0" borderId="0" xfId="0" applyNumberFormat="1" applyFont="1" applyFill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horizontal="center" wrapText="1"/>
    </xf>
    <xf numFmtId="0" fontId="0" fillId="0" borderId="0" xfId="0" applyFont="1" applyBorder="1"/>
    <xf numFmtId="4" fontId="0" fillId="0" borderId="0" xfId="0" applyNumberFormat="1" applyFont="1" applyFill="1" applyAlignment="1"/>
    <xf numFmtId="4" fontId="10" fillId="0" borderId="0" xfId="0" applyNumberFormat="1" applyFont="1" applyFill="1" applyBorder="1" applyAlignment="1">
      <alignment horizontal="center" vertical="top" wrapText="1"/>
    </xf>
    <xf numFmtId="4" fontId="0" fillId="0" borderId="0" xfId="0" applyNumberFormat="1" applyFont="1" applyFill="1"/>
    <xf numFmtId="0" fontId="0" fillId="0" borderId="0" xfId="0" applyFont="1" applyFill="1" applyAlignment="1">
      <alignment horizontal="left"/>
    </xf>
    <xf numFmtId="4" fontId="0" fillId="0" borderId="0" xfId="0" applyNumberFormat="1" applyFont="1"/>
    <xf numFmtId="0" fontId="0" fillId="0" borderId="0" xfId="0" applyFont="1" applyAlignment="1">
      <alignment horizontal="left"/>
    </xf>
    <xf numFmtId="4" fontId="0" fillId="0" borderId="0" xfId="0" applyNumberFormat="1" applyFont="1" applyAlignment="1"/>
    <xf numFmtId="0" fontId="0" fillId="0" borderId="0" xfId="0" applyFont="1" applyAlignment="1"/>
    <xf numFmtId="0" fontId="0" fillId="0" borderId="1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/>
    <xf numFmtId="0" fontId="0" fillId="0" borderId="3" xfId="0" applyFont="1" applyBorder="1"/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49" fontId="0" fillId="0" borderId="0" xfId="0" applyNumberFormat="1" applyFont="1" applyFill="1"/>
    <xf numFmtId="49" fontId="0" fillId="0" borderId="0" xfId="0" applyNumberFormat="1" applyFont="1"/>
    <xf numFmtId="1" fontId="0" fillId="0" borderId="0" xfId="0" applyNumberFormat="1" applyFont="1" applyFill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/>
    <xf numFmtId="49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8" fillId="0" borderId="10" xfId="0" applyFont="1" applyFill="1" applyBorder="1" applyAlignment="1">
      <alignment horizontal="center"/>
    </xf>
    <xf numFmtId="165" fontId="8" fillId="0" borderId="8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0" xfId="0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0" fontId="0" fillId="0" borderId="4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5"/>
  <sheetViews>
    <sheetView tabSelected="1" topLeftCell="A34" zoomScale="80" zoomScaleNormal="80" workbookViewId="0">
      <selection activeCell="O20" sqref="O20"/>
    </sheetView>
  </sheetViews>
  <sheetFormatPr defaultRowHeight="15"/>
  <cols>
    <col min="1" max="1" width="6.42578125" customWidth="1"/>
    <col min="2" max="2" width="9.85546875" bestFit="1" customWidth="1"/>
    <col min="3" max="3" width="11.28515625" customWidth="1"/>
    <col min="4" max="4" width="6.85546875" customWidth="1"/>
    <col min="6" max="6" width="9.85546875" bestFit="1" customWidth="1"/>
    <col min="7" max="7" width="10.85546875" customWidth="1"/>
    <col min="10" max="10" width="10.85546875" bestFit="1" customWidth="1"/>
    <col min="11" max="11" width="11.28515625" customWidth="1"/>
    <col min="12" max="12" width="3" customWidth="1"/>
  </cols>
  <sheetData>
    <row r="1" spans="1:12">
      <c r="A1" s="16"/>
      <c r="B1" s="33"/>
      <c r="C1" s="33"/>
      <c r="D1" s="33"/>
      <c r="E1" s="33"/>
      <c r="F1" s="33"/>
      <c r="G1" s="33"/>
      <c r="H1" s="33"/>
      <c r="I1" s="16"/>
      <c r="J1" s="16"/>
      <c r="K1" s="78" t="s">
        <v>138</v>
      </c>
      <c r="L1" s="16"/>
    </row>
    <row r="2" spans="1:12" ht="18.7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18.7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18.75">
      <c r="A4" s="1"/>
      <c r="B4" s="2"/>
      <c r="C4" s="25" t="s">
        <v>2</v>
      </c>
      <c r="D4" s="2">
        <v>91</v>
      </c>
      <c r="E4" s="139" t="s">
        <v>69</v>
      </c>
      <c r="F4" s="139"/>
      <c r="G4" s="139"/>
      <c r="H4" s="139"/>
      <c r="I4" s="56">
        <v>2014</v>
      </c>
      <c r="J4" s="59" t="s">
        <v>22</v>
      </c>
      <c r="K4" s="16"/>
      <c r="L4" s="16"/>
    </row>
    <row r="5" spans="1:12">
      <c r="A5" s="16"/>
      <c r="B5" s="33"/>
      <c r="C5" s="33"/>
      <c r="D5" s="33"/>
      <c r="E5" s="33"/>
      <c r="F5" s="33"/>
      <c r="G5" s="33"/>
      <c r="H5" s="33"/>
      <c r="I5" s="16"/>
      <c r="J5" s="16"/>
      <c r="K5" s="16"/>
      <c r="L5" s="16"/>
    </row>
    <row r="6" spans="1:12" ht="15.75">
      <c r="A6" s="3" t="s">
        <v>84</v>
      </c>
      <c r="B6" s="34">
        <f>I4</f>
        <v>2014</v>
      </c>
      <c r="C6" s="33" t="s">
        <v>26</v>
      </c>
      <c r="D6" s="69" t="s">
        <v>128</v>
      </c>
      <c r="E6" s="35">
        <v>1138.4000000000001</v>
      </c>
      <c r="F6" s="17" t="s">
        <v>99</v>
      </c>
      <c r="G6" s="17"/>
      <c r="H6" s="17"/>
      <c r="I6" s="36"/>
      <c r="J6" s="36"/>
      <c r="K6" s="16"/>
      <c r="L6" s="16"/>
    </row>
    <row r="7" spans="1:12">
      <c r="A7" s="94">
        <v>660139.63</v>
      </c>
      <c r="B7" s="94"/>
      <c r="C7" s="37" t="s">
        <v>3</v>
      </c>
      <c r="D7" s="33"/>
      <c r="E7" s="17"/>
      <c r="F7" s="17"/>
      <c r="G7" s="20">
        <f>A7-J8</f>
        <v>473785.76</v>
      </c>
      <c r="H7" s="77" t="s">
        <v>129</v>
      </c>
      <c r="I7" s="32">
        <f>(G7/A7)*100</f>
        <v>71.770537393732909</v>
      </c>
      <c r="J7" s="36" t="s">
        <v>4</v>
      </c>
      <c r="K7" s="16"/>
      <c r="L7" s="16"/>
    </row>
    <row r="8" spans="1:12">
      <c r="A8" s="16" t="s">
        <v>68</v>
      </c>
      <c r="B8" s="33"/>
      <c r="C8" s="33"/>
      <c r="D8" s="33"/>
      <c r="E8" s="17"/>
      <c r="F8" s="17"/>
      <c r="G8" s="17"/>
      <c r="H8" s="17"/>
      <c r="I8" s="36"/>
      <c r="J8" s="38">
        <v>186353.87</v>
      </c>
      <c r="K8" s="16" t="s">
        <v>5</v>
      </c>
      <c r="L8" s="16"/>
    </row>
    <row r="9" spans="1:12">
      <c r="A9" s="16" t="s">
        <v>67</v>
      </c>
      <c r="B9" s="33"/>
      <c r="C9" s="33"/>
      <c r="D9" s="33"/>
      <c r="E9" s="17"/>
      <c r="F9" s="17"/>
      <c r="G9" s="17"/>
      <c r="H9" s="17"/>
      <c r="I9" s="36"/>
      <c r="J9" s="36"/>
      <c r="K9" s="16"/>
      <c r="L9" s="16"/>
    </row>
    <row r="10" spans="1:12">
      <c r="A10" t="s">
        <v>130</v>
      </c>
      <c r="B10" s="39">
        <v>22194.720000000001</v>
      </c>
      <c r="C10" s="33" t="s">
        <v>10</v>
      </c>
      <c r="D10" s="33"/>
      <c r="E10" s="69" t="s">
        <v>131</v>
      </c>
      <c r="F10" s="39">
        <v>11023.09</v>
      </c>
      <c r="G10" s="33" t="s">
        <v>10</v>
      </c>
      <c r="H10" s="33"/>
      <c r="I10" s="14" t="s">
        <v>133</v>
      </c>
      <c r="J10" s="41">
        <v>24170.06</v>
      </c>
      <c r="K10" s="16" t="s">
        <v>10</v>
      </c>
      <c r="L10" s="16"/>
    </row>
    <row r="11" spans="1:12">
      <c r="A11" t="s">
        <v>81</v>
      </c>
      <c r="B11" s="39">
        <v>11492.69</v>
      </c>
      <c r="C11" s="33" t="s">
        <v>10</v>
      </c>
      <c r="D11" s="33"/>
      <c r="E11" s="69" t="s">
        <v>132</v>
      </c>
      <c r="F11" s="39">
        <v>10190.040000000001</v>
      </c>
      <c r="G11" s="33" t="s">
        <v>10</v>
      </c>
      <c r="H11" s="33"/>
      <c r="I11" s="75" t="s">
        <v>134</v>
      </c>
      <c r="J11" s="41">
        <v>16879.8</v>
      </c>
      <c r="K11" s="16" t="s">
        <v>10</v>
      </c>
      <c r="L11" s="16"/>
    </row>
    <row r="12" spans="1:12">
      <c r="A12" s="14"/>
      <c r="B12" s="39"/>
      <c r="C12" s="33"/>
      <c r="D12" s="33"/>
      <c r="E12" s="33"/>
      <c r="F12" s="33"/>
      <c r="G12" s="33"/>
      <c r="H12" s="33"/>
      <c r="I12" s="16"/>
      <c r="J12" s="16"/>
      <c r="K12" s="16"/>
      <c r="L12" s="16"/>
    </row>
    <row r="13" spans="1:12">
      <c r="A13" s="16"/>
      <c r="B13" s="39"/>
      <c r="C13" s="33"/>
      <c r="D13" s="33"/>
      <c r="E13" s="40"/>
      <c r="F13" s="39"/>
      <c r="G13" s="33"/>
      <c r="H13" s="33"/>
      <c r="I13" s="42"/>
      <c r="J13" s="41"/>
      <c r="K13" s="16"/>
      <c r="L13" s="16"/>
    </row>
    <row r="14" spans="1:12" ht="15.75">
      <c r="A14" s="16" t="s">
        <v>28</v>
      </c>
      <c r="B14" s="33"/>
      <c r="C14" s="33"/>
      <c r="D14" s="33"/>
      <c r="E14" s="33"/>
      <c r="F14" s="33"/>
      <c r="G14" s="33"/>
      <c r="H14" s="33"/>
      <c r="I14" s="16"/>
      <c r="J14" s="41">
        <f>G15+G16+G17+G18</f>
        <v>186353.87000000002</v>
      </c>
      <c r="K14" s="11" t="s">
        <v>29</v>
      </c>
      <c r="L14" s="16"/>
    </row>
    <row r="15" spans="1:12">
      <c r="A15" s="62" t="s">
        <v>6</v>
      </c>
      <c r="B15" s="33" t="s">
        <v>7</v>
      </c>
      <c r="C15" s="33"/>
      <c r="D15" s="33"/>
      <c r="E15" s="33"/>
      <c r="F15" s="33"/>
      <c r="G15" s="21">
        <f>(J8*43.5/100)</f>
        <v>81063.933449999997</v>
      </c>
      <c r="H15" s="33" t="s">
        <v>10</v>
      </c>
      <c r="I15" s="16"/>
      <c r="J15" s="16"/>
      <c r="K15" s="16"/>
      <c r="L15" s="16"/>
    </row>
    <row r="16" spans="1:12">
      <c r="A16" s="62" t="s">
        <v>6</v>
      </c>
      <c r="B16" s="33" t="s">
        <v>8</v>
      </c>
      <c r="C16" s="33"/>
      <c r="D16" s="33"/>
      <c r="E16" s="33"/>
      <c r="F16" s="33"/>
      <c r="G16" s="21">
        <f>(J8*36.6/100)</f>
        <v>68205.51642</v>
      </c>
      <c r="H16" s="33" t="s">
        <v>10</v>
      </c>
      <c r="I16" s="16"/>
      <c r="J16" s="16"/>
      <c r="K16" s="16"/>
      <c r="L16" s="16"/>
    </row>
    <row r="17" spans="1:12">
      <c r="A17" s="62" t="s">
        <v>6</v>
      </c>
      <c r="B17" s="33" t="s">
        <v>9</v>
      </c>
      <c r="C17" s="33"/>
      <c r="D17" s="33"/>
      <c r="E17" s="33"/>
      <c r="F17" s="33"/>
      <c r="G17" s="21">
        <f>(J8*12.5/100)</f>
        <v>23294.233749999999</v>
      </c>
      <c r="H17" s="33" t="s">
        <v>10</v>
      </c>
      <c r="I17" s="16"/>
      <c r="J17" s="16"/>
      <c r="K17" s="43"/>
      <c r="L17" s="44"/>
    </row>
    <row r="18" spans="1:12">
      <c r="A18" s="62" t="s">
        <v>6</v>
      </c>
      <c r="B18" s="33" t="s">
        <v>14</v>
      </c>
      <c r="C18" s="33"/>
      <c r="D18" s="33"/>
      <c r="E18" s="33"/>
      <c r="F18" s="33"/>
      <c r="G18" s="21">
        <f>(J8*7.4/100)</f>
        <v>13790.186380000001</v>
      </c>
      <c r="H18" s="33" t="s">
        <v>10</v>
      </c>
      <c r="I18" s="16"/>
      <c r="J18" s="16"/>
      <c r="K18" s="16"/>
      <c r="L18" s="16"/>
    </row>
    <row r="19" spans="1:12">
      <c r="A19" s="16"/>
      <c r="B19" s="33"/>
      <c r="C19" s="33"/>
      <c r="D19" s="33"/>
      <c r="E19" s="33"/>
      <c r="F19" s="33"/>
      <c r="G19" s="26"/>
      <c r="H19" s="33"/>
      <c r="I19" s="16"/>
      <c r="J19" s="16"/>
      <c r="K19" s="16"/>
      <c r="L19" s="16"/>
    </row>
    <row r="20" spans="1:12">
      <c r="A20" s="42" t="s">
        <v>11</v>
      </c>
      <c r="B20" s="33"/>
      <c r="C20" s="33"/>
      <c r="D20" s="33"/>
      <c r="E20" s="33"/>
      <c r="F20" s="33"/>
      <c r="G20" s="18">
        <f>E6*5.45*12</f>
        <v>74451.360000000015</v>
      </c>
      <c r="H20" s="33" t="s">
        <v>12</v>
      </c>
      <c r="I20" s="16"/>
      <c r="J20" s="16"/>
      <c r="K20" s="16"/>
      <c r="L20" s="16"/>
    </row>
    <row r="21" spans="1:12" ht="15.75" thickBot="1">
      <c r="A21" s="94">
        <f>G20*I7/100</f>
        <v>53434.141168942711</v>
      </c>
      <c r="B21" s="94"/>
      <c r="C21" s="33" t="s">
        <v>65</v>
      </c>
      <c r="D21" s="33"/>
      <c r="E21" s="33"/>
      <c r="F21" s="33"/>
      <c r="G21" s="33"/>
      <c r="H21" s="33"/>
      <c r="I21" s="16"/>
      <c r="J21" s="16"/>
      <c r="K21" s="16"/>
      <c r="L21" s="16"/>
    </row>
    <row r="22" spans="1:12">
      <c r="A22" s="5" t="s">
        <v>2</v>
      </c>
      <c r="B22" s="105" t="s">
        <v>20</v>
      </c>
      <c r="C22" s="106"/>
      <c r="D22" s="106"/>
      <c r="E22" s="106"/>
      <c r="F22" s="106"/>
      <c r="G22" s="106"/>
      <c r="H22" s="107"/>
      <c r="I22" s="5" t="s">
        <v>18</v>
      </c>
      <c r="J22" s="7" t="s">
        <v>17</v>
      </c>
      <c r="K22" s="95" t="s">
        <v>15</v>
      </c>
      <c r="L22" s="96"/>
    </row>
    <row r="23" spans="1:12" ht="15.75" thickBot="1">
      <c r="A23" s="6" t="s">
        <v>13</v>
      </c>
      <c r="B23" s="110"/>
      <c r="C23" s="111"/>
      <c r="D23" s="111"/>
      <c r="E23" s="111"/>
      <c r="F23" s="111"/>
      <c r="G23" s="111"/>
      <c r="H23" s="112"/>
      <c r="I23" s="23" t="s">
        <v>19</v>
      </c>
      <c r="J23" s="8"/>
      <c r="K23" s="113" t="s">
        <v>16</v>
      </c>
      <c r="L23" s="114"/>
    </row>
    <row r="24" spans="1:12" ht="15.75" thickBot="1">
      <c r="A24" s="30"/>
      <c r="B24" s="115" t="s">
        <v>100</v>
      </c>
      <c r="C24" s="116"/>
      <c r="D24" s="116"/>
      <c r="E24" s="116"/>
      <c r="F24" s="116"/>
      <c r="G24" s="116"/>
      <c r="H24" s="117"/>
      <c r="I24" s="31"/>
      <c r="J24" s="10"/>
      <c r="K24" s="118">
        <v>14329.21</v>
      </c>
      <c r="L24" s="119"/>
    </row>
    <row r="25" spans="1:12">
      <c r="A25" s="9">
        <v>1</v>
      </c>
      <c r="B25" s="97" t="s">
        <v>104</v>
      </c>
      <c r="C25" s="84"/>
      <c r="D25" s="84"/>
      <c r="E25" s="84"/>
      <c r="F25" s="84"/>
      <c r="G25" s="84"/>
      <c r="H25" s="81"/>
      <c r="I25" s="9" t="s">
        <v>105</v>
      </c>
      <c r="J25" s="55"/>
      <c r="K25" s="91">
        <v>4500</v>
      </c>
      <c r="L25" s="92"/>
    </row>
    <row r="26" spans="1:12">
      <c r="A26" s="24">
        <v>2</v>
      </c>
      <c r="B26" s="85" t="s">
        <v>109</v>
      </c>
      <c r="C26" s="86"/>
      <c r="D26" s="86"/>
      <c r="E26" s="86"/>
      <c r="F26" s="86"/>
      <c r="G26" s="86"/>
      <c r="H26" s="86"/>
      <c r="I26" s="65" t="s">
        <v>86</v>
      </c>
      <c r="J26" s="46">
        <v>22</v>
      </c>
      <c r="K26" s="108">
        <f>103300*0.0413</f>
        <v>4266.29</v>
      </c>
      <c r="L26" s="109"/>
    </row>
    <row r="27" spans="1:12">
      <c r="A27" s="24">
        <v>3</v>
      </c>
      <c r="B27" s="85" t="s">
        <v>110</v>
      </c>
      <c r="C27" s="86"/>
      <c r="D27" s="86"/>
      <c r="E27" s="86"/>
      <c r="F27" s="86"/>
      <c r="G27" s="86"/>
      <c r="H27" s="86"/>
      <c r="I27" s="65" t="s">
        <v>86</v>
      </c>
      <c r="J27" s="46">
        <v>7</v>
      </c>
      <c r="K27" s="108">
        <f>22050*0.031</f>
        <v>683.55</v>
      </c>
      <c r="L27" s="109"/>
    </row>
    <row r="28" spans="1:12">
      <c r="A28" s="24">
        <v>4</v>
      </c>
      <c r="B28" s="87" t="s">
        <v>106</v>
      </c>
      <c r="C28" s="88"/>
      <c r="D28" s="88"/>
      <c r="E28" s="88"/>
      <c r="F28" s="88"/>
      <c r="G28" s="88"/>
      <c r="H28" s="89"/>
      <c r="I28" s="63" t="s">
        <v>107</v>
      </c>
      <c r="J28" s="64">
        <v>252</v>
      </c>
      <c r="K28" s="91">
        <v>1000</v>
      </c>
      <c r="L28" s="92"/>
    </row>
    <row r="29" spans="1:12">
      <c r="A29" s="24">
        <v>5</v>
      </c>
      <c r="B29" s="87" t="s">
        <v>108</v>
      </c>
      <c r="C29" s="88"/>
      <c r="D29" s="88"/>
      <c r="E29" s="88"/>
      <c r="F29" s="88"/>
      <c r="G29" s="88"/>
      <c r="H29" s="89"/>
      <c r="I29" s="66" t="s">
        <v>71</v>
      </c>
      <c r="J29" s="63">
        <v>12</v>
      </c>
      <c r="K29" s="98">
        <f>2000*12*0.0927</f>
        <v>2224.8000000000002</v>
      </c>
      <c r="L29" s="99"/>
    </row>
    <row r="30" spans="1:12">
      <c r="A30" s="24">
        <v>6</v>
      </c>
      <c r="B30" s="79" t="s">
        <v>111</v>
      </c>
      <c r="C30" s="80"/>
      <c r="D30" s="80"/>
      <c r="E30" s="80"/>
      <c r="F30" s="80"/>
      <c r="G30" s="80"/>
      <c r="H30" s="81"/>
      <c r="I30" s="65" t="s">
        <v>70</v>
      </c>
      <c r="J30" s="46">
        <v>26</v>
      </c>
      <c r="K30" s="120">
        <f>346.67*0.031</f>
        <v>10.74677</v>
      </c>
      <c r="L30" s="121"/>
    </row>
    <row r="31" spans="1:12">
      <c r="A31" s="24">
        <v>7</v>
      </c>
      <c r="B31" s="79" t="s">
        <v>112</v>
      </c>
      <c r="C31" s="80"/>
      <c r="D31" s="80"/>
      <c r="E31" s="80"/>
      <c r="F31" s="80"/>
      <c r="G31" s="80"/>
      <c r="H31" s="81"/>
      <c r="I31" s="65" t="s">
        <v>70</v>
      </c>
      <c r="J31" s="46">
        <v>21</v>
      </c>
      <c r="K31" s="91">
        <f>1041.6*0.031</f>
        <v>32.2896</v>
      </c>
      <c r="L31" s="121"/>
    </row>
    <row r="32" spans="1:12">
      <c r="A32" s="24">
        <v>8</v>
      </c>
      <c r="B32" s="79" t="s">
        <v>113</v>
      </c>
      <c r="C32" s="80"/>
      <c r="D32" s="80"/>
      <c r="E32" s="80"/>
      <c r="F32" s="80"/>
      <c r="G32" s="80"/>
      <c r="H32" s="81"/>
      <c r="I32" s="9" t="s">
        <v>70</v>
      </c>
      <c r="J32" s="67">
        <v>1</v>
      </c>
      <c r="K32" s="91">
        <f>8.53+411.25</f>
        <v>419.78</v>
      </c>
      <c r="L32" s="92"/>
    </row>
    <row r="33" spans="1:12" ht="15" customHeight="1">
      <c r="A33" s="24">
        <v>9</v>
      </c>
      <c r="B33" s="79" t="s">
        <v>115</v>
      </c>
      <c r="C33" s="80"/>
      <c r="D33" s="80"/>
      <c r="E33" s="80"/>
      <c r="F33" s="80"/>
      <c r="G33" s="80"/>
      <c r="H33" s="81"/>
      <c r="I33" s="9" t="s">
        <v>114</v>
      </c>
      <c r="J33" s="46">
        <v>1</v>
      </c>
      <c r="K33" s="82">
        <f>33790.63*0.0699</f>
        <v>2361.9650369999999</v>
      </c>
      <c r="L33" s="83"/>
    </row>
    <row r="34" spans="1:12">
      <c r="A34" s="24">
        <v>10</v>
      </c>
      <c r="B34" s="100" t="s">
        <v>116</v>
      </c>
      <c r="C34" s="101"/>
      <c r="D34" s="101"/>
      <c r="E34" s="101"/>
      <c r="F34" s="101"/>
      <c r="G34" s="101"/>
      <c r="H34" s="102"/>
      <c r="I34" s="9" t="s">
        <v>114</v>
      </c>
      <c r="J34" s="46">
        <v>1</v>
      </c>
      <c r="K34" s="82">
        <v>162.4</v>
      </c>
      <c r="L34" s="83"/>
    </row>
    <row r="35" spans="1:12" ht="15" customHeight="1">
      <c r="A35" s="24">
        <v>11</v>
      </c>
      <c r="B35" s="100" t="s">
        <v>117</v>
      </c>
      <c r="C35" s="101"/>
      <c r="D35" s="101"/>
      <c r="E35" s="101"/>
      <c r="F35" s="101"/>
      <c r="G35" s="101"/>
      <c r="H35" s="102"/>
      <c r="I35" s="9" t="s">
        <v>70</v>
      </c>
      <c r="J35" s="46">
        <v>6</v>
      </c>
      <c r="K35" s="82">
        <v>122.58</v>
      </c>
      <c r="L35" s="83"/>
    </row>
    <row r="36" spans="1:12">
      <c r="A36" s="24">
        <v>12</v>
      </c>
      <c r="B36" s="100" t="s">
        <v>118</v>
      </c>
      <c r="C36" s="101"/>
      <c r="D36" s="101"/>
      <c r="E36" s="101"/>
      <c r="F36" s="101"/>
      <c r="G36" s="101"/>
      <c r="H36" s="102"/>
      <c r="I36" s="9" t="s">
        <v>135</v>
      </c>
      <c r="J36" s="74" t="s">
        <v>135</v>
      </c>
      <c r="K36" s="82">
        <f>2000*0.0227</f>
        <v>45.400000000000006</v>
      </c>
      <c r="L36" s="83"/>
    </row>
    <row r="37" spans="1:12">
      <c r="A37" s="24">
        <v>13</v>
      </c>
      <c r="B37" s="100" t="s">
        <v>119</v>
      </c>
      <c r="C37" s="101"/>
      <c r="D37" s="101"/>
      <c r="E37" s="101"/>
      <c r="F37" s="101"/>
      <c r="G37" s="101"/>
      <c r="H37" s="102"/>
      <c r="I37" s="9" t="s">
        <v>120</v>
      </c>
      <c r="J37" s="46">
        <v>252</v>
      </c>
      <c r="K37" s="82">
        <v>1000</v>
      </c>
      <c r="L37" s="83"/>
    </row>
    <row r="38" spans="1:12">
      <c r="A38" s="24">
        <v>14</v>
      </c>
      <c r="B38" s="100" t="s">
        <v>121</v>
      </c>
      <c r="C38" s="101"/>
      <c r="D38" s="101"/>
      <c r="E38" s="101"/>
      <c r="F38" s="101"/>
      <c r="G38" s="101"/>
      <c r="H38" s="102"/>
      <c r="I38" s="9" t="s">
        <v>70</v>
      </c>
      <c r="J38" s="46">
        <v>1</v>
      </c>
      <c r="K38" s="82">
        <f>64701/4</f>
        <v>16175.25</v>
      </c>
      <c r="L38" s="83"/>
    </row>
    <row r="39" spans="1:12">
      <c r="A39" s="24">
        <v>15</v>
      </c>
      <c r="B39" s="85" t="s">
        <v>122</v>
      </c>
      <c r="C39" s="86"/>
      <c r="D39" s="86"/>
      <c r="E39" s="86"/>
      <c r="F39" s="86"/>
      <c r="G39" s="86"/>
      <c r="H39" s="90"/>
      <c r="I39" s="9" t="s">
        <v>85</v>
      </c>
      <c r="J39" s="46">
        <v>47</v>
      </c>
      <c r="K39" s="82">
        <f>(8628+4000)*0.0227</f>
        <v>286.65559999999999</v>
      </c>
      <c r="L39" s="83"/>
    </row>
    <row r="40" spans="1:12">
      <c r="A40" s="24">
        <v>16</v>
      </c>
      <c r="B40" s="100" t="s">
        <v>123</v>
      </c>
      <c r="C40" s="101"/>
      <c r="D40" s="101"/>
      <c r="E40" s="101"/>
      <c r="F40" s="101"/>
      <c r="G40" s="101"/>
      <c r="H40" s="102"/>
      <c r="I40" s="9" t="s">
        <v>70</v>
      </c>
      <c r="J40" s="46">
        <v>1</v>
      </c>
      <c r="K40" s="82">
        <f>17760.7*0.0227</f>
        <v>403.16789000000006</v>
      </c>
      <c r="L40" s="83"/>
    </row>
    <row r="41" spans="1:12">
      <c r="A41" s="24">
        <v>17</v>
      </c>
      <c r="B41" s="85" t="s">
        <v>124</v>
      </c>
      <c r="C41" s="86"/>
      <c r="D41" s="86"/>
      <c r="E41" s="86"/>
      <c r="F41" s="86"/>
      <c r="G41" s="86"/>
      <c r="H41" s="90"/>
      <c r="I41" s="69" t="s">
        <v>70</v>
      </c>
      <c r="J41" s="70">
        <v>2</v>
      </c>
      <c r="K41" s="103">
        <f>380*2*0.2498</f>
        <v>189.84799999999998</v>
      </c>
      <c r="L41" s="104"/>
    </row>
    <row r="42" spans="1:12">
      <c r="A42" s="24">
        <v>18</v>
      </c>
      <c r="B42" s="87" t="s">
        <v>125</v>
      </c>
      <c r="C42" s="88"/>
      <c r="D42" s="88"/>
      <c r="E42" s="88"/>
      <c r="F42" s="88"/>
      <c r="G42" s="88"/>
      <c r="H42" s="89"/>
      <c r="I42" s="69" t="s">
        <v>70</v>
      </c>
      <c r="J42" s="70">
        <v>2</v>
      </c>
      <c r="K42" s="103">
        <f>250*2*0.2498</f>
        <v>124.89999999999999</v>
      </c>
      <c r="L42" s="104"/>
    </row>
    <row r="43" spans="1:12">
      <c r="A43" s="24">
        <v>19</v>
      </c>
      <c r="B43" s="79" t="s">
        <v>126</v>
      </c>
      <c r="C43" s="80"/>
      <c r="D43" s="80"/>
      <c r="E43" s="80"/>
      <c r="F43" s="80"/>
      <c r="G43" s="80"/>
      <c r="H43" s="81"/>
      <c r="I43" s="9" t="s">
        <v>70</v>
      </c>
      <c r="J43" s="68">
        <v>1</v>
      </c>
      <c r="K43" s="82">
        <f>19433*0.0227</f>
        <v>441.12910000000005</v>
      </c>
      <c r="L43" s="83"/>
    </row>
    <row r="44" spans="1:12">
      <c r="A44" s="24">
        <v>20</v>
      </c>
      <c r="B44" s="71" t="s">
        <v>127</v>
      </c>
      <c r="C44" s="72"/>
      <c r="D44" s="72"/>
      <c r="E44" s="72"/>
      <c r="F44" s="72"/>
      <c r="G44" s="72"/>
      <c r="H44" s="73"/>
      <c r="I44" s="69" t="s">
        <v>71</v>
      </c>
      <c r="J44" s="70">
        <v>12</v>
      </c>
      <c r="K44" s="91">
        <f>1800*12*0.2498</f>
        <v>5395.68</v>
      </c>
      <c r="L44" s="92"/>
    </row>
    <row r="45" spans="1:12">
      <c r="A45" s="24"/>
      <c r="B45" s="85" t="s">
        <v>101</v>
      </c>
      <c r="C45" s="129"/>
      <c r="D45" s="129"/>
      <c r="E45" s="129"/>
      <c r="F45" s="129"/>
      <c r="G45" s="129"/>
      <c r="H45" s="129"/>
      <c r="I45" s="24"/>
      <c r="J45" s="46"/>
      <c r="K45" s="130">
        <f>SUM(K25:L44)</f>
        <v>39846.431996999992</v>
      </c>
      <c r="L45" s="131"/>
    </row>
    <row r="46" spans="1:12">
      <c r="A46" s="24"/>
      <c r="B46" s="85" t="s">
        <v>137</v>
      </c>
      <c r="C46" s="129"/>
      <c r="D46" s="129"/>
      <c r="E46" s="129"/>
      <c r="F46" s="129"/>
      <c r="G46" s="129"/>
      <c r="H46" s="129"/>
      <c r="I46" s="24"/>
      <c r="J46" s="46"/>
      <c r="K46" s="120">
        <f>K45*0.14</f>
        <v>5578.5004795799996</v>
      </c>
      <c r="L46" s="121"/>
    </row>
    <row r="47" spans="1:12" ht="15.75" thickBot="1">
      <c r="A47" s="24"/>
      <c r="B47" s="19" t="s">
        <v>102</v>
      </c>
      <c r="C47" s="33"/>
      <c r="D47" s="33"/>
      <c r="E47" s="33"/>
      <c r="F47" s="33"/>
      <c r="G47" s="33"/>
      <c r="H47" s="33"/>
      <c r="I47" s="47"/>
      <c r="J47" s="16"/>
      <c r="K47" s="122">
        <f>SUM(K45:L46)</f>
        <v>45424.93247657999</v>
      </c>
      <c r="L47" s="123"/>
    </row>
    <row r="48" spans="1:12" ht="16.5" thickBot="1">
      <c r="A48" s="48"/>
      <c r="B48" s="27" t="s">
        <v>103</v>
      </c>
      <c r="C48" s="28"/>
      <c r="D48" s="28"/>
      <c r="E48" s="28"/>
      <c r="F48" s="28"/>
      <c r="G48" s="28"/>
      <c r="H48" s="29"/>
      <c r="I48" s="48"/>
      <c r="J48" s="48"/>
      <c r="K48" s="124">
        <f>K47+K24</f>
        <v>59754.142476579989</v>
      </c>
      <c r="L48" s="125"/>
    </row>
    <row r="49" spans="1:12">
      <c r="A49" s="16" t="s">
        <v>21</v>
      </c>
      <c r="B49" s="33"/>
      <c r="C49" s="33"/>
      <c r="D49" s="33"/>
      <c r="E49" s="33"/>
      <c r="F49" s="33"/>
      <c r="G49" s="33"/>
      <c r="H49" s="33"/>
      <c r="I49" s="16"/>
      <c r="J49" s="16"/>
      <c r="K49" s="16"/>
      <c r="L49" s="16"/>
    </row>
    <row r="50" spans="1:12">
      <c r="A50" s="16" t="s">
        <v>23</v>
      </c>
      <c r="B50" s="33"/>
      <c r="C50" s="33"/>
      <c r="D50" s="34">
        <f>I4</f>
        <v>2014</v>
      </c>
      <c r="E50" s="33" t="s">
        <v>24</v>
      </c>
      <c r="F50" s="33"/>
      <c r="G50" s="18">
        <f>K48-G20</f>
        <v>-14697.217523420026</v>
      </c>
      <c r="H50" s="33" t="s">
        <v>25</v>
      </c>
      <c r="I50" s="16"/>
      <c r="K50" s="16"/>
      <c r="L50" s="16"/>
    </row>
    <row r="51" spans="1:12" ht="15.75" thickBot="1">
      <c r="A51" s="16" t="s">
        <v>77</v>
      </c>
      <c r="B51" s="34">
        <f>I4</f>
        <v>2014</v>
      </c>
      <c r="C51" s="33" t="s">
        <v>27</v>
      </c>
      <c r="D51" s="33"/>
      <c r="E51" s="33"/>
      <c r="F51" s="33"/>
      <c r="G51" s="33"/>
      <c r="H51" s="33"/>
      <c r="I51" s="16"/>
      <c r="J51" s="16"/>
      <c r="K51" s="16"/>
      <c r="L51" s="16"/>
    </row>
    <row r="52" spans="1:12">
      <c r="A52" s="57" t="s">
        <v>2</v>
      </c>
      <c r="B52" s="126" t="s">
        <v>36</v>
      </c>
      <c r="C52" s="127"/>
      <c r="D52" s="127"/>
      <c r="E52" s="127"/>
      <c r="F52" s="126" t="s">
        <v>37</v>
      </c>
      <c r="G52" s="127"/>
      <c r="H52" s="128"/>
      <c r="I52" s="126" t="s">
        <v>38</v>
      </c>
      <c r="J52" s="127"/>
      <c r="K52" s="127"/>
      <c r="L52" s="128"/>
    </row>
    <row r="53" spans="1:12" ht="15.75" thickBot="1">
      <c r="A53" s="58"/>
      <c r="B53" s="136"/>
      <c r="C53" s="137"/>
      <c r="D53" s="137"/>
      <c r="E53" s="137"/>
      <c r="F53" s="136"/>
      <c r="G53" s="137"/>
      <c r="H53" s="138"/>
      <c r="I53" s="136" t="s">
        <v>87</v>
      </c>
      <c r="J53" s="137"/>
      <c r="K53" s="137"/>
      <c r="L53" s="138"/>
    </row>
    <row r="54" spans="1:12">
      <c r="A54" s="49" t="s">
        <v>30</v>
      </c>
      <c r="B54" s="146" t="s">
        <v>39</v>
      </c>
      <c r="C54" s="146"/>
      <c r="D54" s="146"/>
      <c r="E54" s="147"/>
      <c r="F54" s="132" t="s">
        <v>88</v>
      </c>
      <c r="G54" s="133"/>
      <c r="H54" s="134"/>
      <c r="I54" s="132" t="s">
        <v>89</v>
      </c>
      <c r="J54" s="133"/>
      <c r="K54" s="133"/>
      <c r="L54" s="134"/>
    </row>
    <row r="55" spans="1:12">
      <c r="A55" s="45" t="s">
        <v>31</v>
      </c>
      <c r="B55" s="129" t="s">
        <v>40</v>
      </c>
      <c r="C55" s="129"/>
      <c r="D55" s="129"/>
      <c r="E55" s="135"/>
      <c r="F55" s="110" t="s">
        <v>90</v>
      </c>
      <c r="G55" s="111"/>
      <c r="H55" s="112"/>
      <c r="I55" s="110" t="s">
        <v>45</v>
      </c>
      <c r="J55" s="111"/>
      <c r="K55" s="111"/>
      <c r="L55" s="112"/>
    </row>
    <row r="56" spans="1:12">
      <c r="A56" s="45" t="s">
        <v>32</v>
      </c>
      <c r="B56" s="129" t="s">
        <v>41</v>
      </c>
      <c r="C56" s="129"/>
      <c r="D56" s="129"/>
      <c r="E56" s="135"/>
      <c r="F56" s="110" t="s">
        <v>91</v>
      </c>
      <c r="G56" s="111"/>
      <c r="H56" s="112"/>
      <c r="I56" s="110" t="s">
        <v>92</v>
      </c>
      <c r="J56" s="111"/>
      <c r="K56" s="111"/>
      <c r="L56" s="112"/>
    </row>
    <row r="57" spans="1:12">
      <c r="A57" s="45" t="s">
        <v>33</v>
      </c>
      <c r="B57" s="129" t="s">
        <v>42</v>
      </c>
      <c r="C57" s="129"/>
      <c r="D57" s="129"/>
      <c r="E57" s="135"/>
      <c r="F57" s="110" t="s">
        <v>93</v>
      </c>
      <c r="G57" s="111"/>
      <c r="H57" s="112"/>
      <c r="I57" s="110" t="s">
        <v>94</v>
      </c>
      <c r="J57" s="111"/>
      <c r="K57" s="111"/>
      <c r="L57" s="112"/>
    </row>
    <row r="58" spans="1:12">
      <c r="A58" s="45" t="s">
        <v>34</v>
      </c>
      <c r="B58" s="129" t="s">
        <v>43</v>
      </c>
      <c r="C58" s="129"/>
      <c r="D58" s="129"/>
      <c r="E58" s="135"/>
      <c r="F58" s="110" t="s">
        <v>95</v>
      </c>
      <c r="G58" s="111"/>
      <c r="H58" s="112"/>
      <c r="I58" s="110" t="s">
        <v>96</v>
      </c>
      <c r="J58" s="111"/>
      <c r="K58" s="111"/>
      <c r="L58" s="112"/>
    </row>
    <row r="59" spans="1:12" ht="15.75" thickBot="1">
      <c r="A59" s="50" t="s">
        <v>35</v>
      </c>
      <c r="B59" s="141" t="s">
        <v>44</v>
      </c>
      <c r="C59" s="141"/>
      <c r="D59" s="141"/>
      <c r="E59" s="142"/>
      <c r="F59" s="143" t="s">
        <v>97</v>
      </c>
      <c r="G59" s="144"/>
      <c r="H59" s="145"/>
      <c r="I59" s="143" t="s">
        <v>98</v>
      </c>
      <c r="J59" s="144"/>
      <c r="K59" s="144"/>
      <c r="L59" s="145"/>
    </row>
    <row r="60" spans="1:12">
      <c r="A60" s="16"/>
      <c r="B60" s="33"/>
      <c r="C60" s="33"/>
      <c r="D60" s="33"/>
      <c r="E60" s="33"/>
      <c r="F60" s="33"/>
      <c r="G60" s="33"/>
      <c r="H60" s="33"/>
      <c r="I60" s="16"/>
      <c r="J60" s="16"/>
      <c r="K60" s="16"/>
      <c r="L60" s="16"/>
    </row>
    <row r="61" spans="1:12">
      <c r="A61" s="51" t="s">
        <v>48</v>
      </c>
      <c r="B61" s="34">
        <f>I4+1</f>
        <v>2015</v>
      </c>
      <c r="C61" s="33" t="s">
        <v>49</v>
      </c>
      <c r="D61" s="33"/>
      <c r="E61" s="33"/>
      <c r="F61" s="33"/>
      <c r="G61" s="33"/>
      <c r="H61" s="33"/>
      <c r="I61" s="16"/>
      <c r="J61" s="16"/>
      <c r="K61" s="16"/>
      <c r="L61" s="16"/>
    </row>
    <row r="62" spans="1:12">
      <c r="A62" s="76" t="s">
        <v>136</v>
      </c>
      <c r="B62" s="33"/>
      <c r="C62" s="33"/>
      <c r="D62" s="33"/>
      <c r="E62" s="33"/>
      <c r="F62" s="33"/>
      <c r="G62" s="33"/>
      <c r="H62" s="33"/>
      <c r="I62" s="16"/>
      <c r="J62" s="16"/>
      <c r="K62" s="16"/>
      <c r="L62" s="16"/>
    </row>
    <row r="63" spans="1:12">
      <c r="A63" s="61" t="s">
        <v>46</v>
      </c>
      <c r="B63" s="33"/>
      <c r="C63" s="33"/>
      <c r="D63" s="33"/>
      <c r="E63" s="33"/>
      <c r="F63" s="22">
        <f>H81</f>
        <v>3.8286763935186792</v>
      </c>
      <c r="G63" s="33" t="s">
        <v>47</v>
      </c>
      <c r="H63" s="33"/>
      <c r="I63" s="16"/>
      <c r="J63" s="16"/>
      <c r="K63" s="16"/>
      <c r="L63" s="16"/>
    </row>
    <row r="64" spans="1:12">
      <c r="A64" s="61" t="s">
        <v>73</v>
      </c>
      <c r="B64" s="33"/>
      <c r="C64" s="33"/>
      <c r="D64" s="33"/>
      <c r="E64" s="33"/>
      <c r="F64" s="33"/>
      <c r="G64" s="33"/>
      <c r="H64" s="33"/>
      <c r="I64" s="16"/>
      <c r="J64" s="16"/>
      <c r="K64" s="16"/>
      <c r="L64" s="16"/>
    </row>
    <row r="65" spans="1:12">
      <c r="A65" s="61" t="s">
        <v>74</v>
      </c>
      <c r="B65" s="33"/>
      <c r="C65" s="33"/>
      <c r="D65" s="33"/>
      <c r="E65" s="33"/>
      <c r="F65" s="33"/>
      <c r="G65" s="33"/>
      <c r="H65" s="33"/>
      <c r="I65" s="16"/>
      <c r="J65" s="16"/>
      <c r="K65" s="16"/>
      <c r="L65" s="16"/>
    </row>
    <row r="66" spans="1:12">
      <c r="A66" s="61" t="s">
        <v>75</v>
      </c>
      <c r="B66" s="33"/>
      <c r="C66" s="33"/>
      <c r="D66" s="33"/>
      <c r="E66" s="33"/>
      <c r="F66" s="33"/>
      <c r="G66" s="33"/>
      <c r="H66" s="33"/>
      <c r="I66" s="16"/>
      <c r="J66" s="16"/>
      <c r="K66" s="16"/>
      <c r="L66" s="16"/>
    </row>
    <row r="67" spans="1:12">
      <c r="A67" s="61" t="s">
        <v>76</v>
      </c>
      <c r="B67" s="33"/>
      <c r="C67" s="33"/>
      <c r="D67" s="33"/>
      <c r="E67" s="33"/>
      <c r="F67" s="33"/>
      <c r="G67" s="33"/>
      <c r="H67" s="33"/>
      <c r="I67" s="16"/>
      <c r="J67" s="16"/>
      <c r="K67" s="16"/>
      <c r="L67" s="16"/>
    </row>
    <row r="68" spans="1:12">
      <c r="A68" s="60"/>
      <c r="B68" s="52"/>
      <c r="C68" s="52"/>
      <c r="D68" s="52"/>
      <c r="E68" s="52"/>
      <c r="F68" s="52"/>
      <c r="G68" s="52"/>
      <c r="H68" s="52"/>
      <c r="I68" s="53"/>
      <c r="J68" s="53"/>
      <c r="K68" s="53"/>
      <c r="L68" s="16"/>
    </row>
    <row r="69" spans="1:12">
      <c r="A69" s="61" t="s">
        <v>83</v>
      </c>
      <c r="B69" s="34">
        <f>I4+1</f>
        <v>2015</v>
      </c>
      <c r="C69" s="33" t="s">
        <v>50</v>
      </c>
      <c r="D69" s="33"/>
      <c r="E69" s="33"/>
      <c r="F69" s="33"/>
      <c r="G69" s="33"/>
      <c r="H69" s="33"/>
      <c r="I69" s="16"/>
      <c r="J69" s="16"/>
      <c r="K69" s="16"/>
      <c r="L69" s="16"/>
    </row>
    <row r="70" spans="1:12">
      <c r="A70" s="61" t="s">
        <v>51</v>
      </c>
      <c r="B70" s="33"/>
      <c r="C70" s="33"/>
      <c r="D70" s="33"/>
      <c r="E70" s="33"/>
      <c r="F70" s="33"/>
      <c r="G70" s="33"/>
      <c r="H70" s="33"/>
      <c r="I70" s="16"/>
      <c r="J70" s="16"/>
      <c r="K70" s="16"/>
      <c r="L70" s="16"/>
    </row>
    <row r="71" spans="1:12">
      <c r="A71" s="140" t="s">
        <v>66</v>
      </c>
      <c r="B71" s="140"/>
      <c r="C71" s="140"/>
      <c r="D71" s="140"/>
      <c r="E71" s="140"/>
      <c r="F71" s="33"/>
      <c r="G71" s="33"/>
      <c r="H71" s="33"/>
      <c r="I71" s="16"/>
      <c r="J71" s="39">
        <v>10000</v>
      </c>
      <c r="K71" s="16" t="s">
        <v>10</v>
      </c>
      <c r="L71" s="16"/>
    </row>
    <row r="72" spans="1:12">
      <c r="A72" s="61" t="s">
        <v>52</v>
      </c>
      <c r="B72" s="33"/>
      <c r="C72" s="33"/>
      <c r="D72" s="33"/>
      <c r="E72" s="33"/>
      <c r="F72" s="33"/>
      <c r="G72" s="33"/>
      <c r="H72" s="33"/>
      <c r="I72" s="16"/>
      <c r="J72" s="39">
        <v>1500</v>
      </c>
      <c r="K72" s="16" t="s">
        <v>10</v>
      </c>
      <c r="L72" s="16"/>
    </row>
    <row r="73" spans="1:12">
      <c r="A73" s="61" t="s">
        <v>78</v>
      </c>
      <c r="B73" s="33"/>
      <c r="C73" s="33"/>
      <c r="D73" s="33"/>
      <c r="E73" s="33"/>
      <c r="F73" s="33"/>
      <c r="G73" s="33"/>
      <c r="H73" s="33"/>
      <c r="I73" s="16"/>
      <c r="J73" s="39">
        <v>10000</v>
      </c>
      <c r="K73" s="16" t="s">
        <v>10</v>
      </c>
      <c r="L73" s="16"/>
    </row>
    <row r="74" spans="1:12">
      <c r="A74" s="61" t="s">
        <v>53</v>
      </c>
      <c r="B74" s="33"/>
      <c r="C74" s="33"/>
      <c r="D74" s="33"/>
      <c r="E74" s="33"/>
      <c r="F74" s="33"/>
      <c r="G74" s="33"/>
      <c r="H74" s="33"/>
      <c r="I74" s="16"/>
      <c r="J74" s="39">
        <v>10000</v>
      </c>
      <c r="K74" s="16" t="s">
        <v>10</v>
      </c>
      <c r="L74" s="16"/>
    </row>
    <row r="75" spans="1:12">
      <c r="A75" s="61" t="s">
        <v>54</v>
      </c>
      <c r="B75" s="33"/>
      <c r="C75" s="33"/>
      <c r="D75" s="33"/>
      <c r="E75" s="33"/>
      <c r="F75" s="33"/>
      <c r="G75" s="33"/>
      <c r="H75" s="33"/>
      <c r="I75" s="16"/>
      <c r="J75" s="39">
        <v>8000</v>
      </c>
      <c r="K75" s="16" t="s">
        <v>10</v>
      </c>
      <c r="L75" s="16"/>
    </row>
    <row r="76" spans="1:12">
      <c r="A76" s="61" t="s">
        <v>79</v>
      </c>
      <c r="B76" s="33"/>
      <c r="C76" s="33"/>
      <c r="D76" s="33"/>
      <c r="E76" s="33"/>
      <c r="F76" s="33"/>
      <c r="G76" s="33"/>
      <c r="H76" s="33"/>
      <c r="I76" s="16"/>
      <c r="J76" s="39">
        <v>20000</v>
      </c>
      <c r="K76" s="16" t="s">
        <v>10</v>
      </c>
      <c r="L76" s="16"/>
    </row>
    <row r="77" spans="1:12">
      <c r="A77" s="61" t="s">
        <v>80</v>
      </c>
      <c r="B77" s="33"/>
      <c r="C77" s="33"/>
      <c r="D77" s="33"/>
      <c r="E77" s="33"/>
      <c r="F77" s="33"/>
      <c r="G77" s="33"/>
      <c r="H77" s="33"/>
      <c r="I77" s="16"/>
      <c r="J77" s="39">
        <v>7000</v>
      </c>
      <c r="K77" s="16" t="s">
        <v>10</v>
      </c>
      <c r="L77" s="16"/>
    </row>
    <row r="78" spans="1:12">
      <c r="A78" s="61" t="s">
        <v>82</v>
      </c>
      <c r="B78" s="33"/>
      <c r="C78" s="33"/>
      <c r="D78" s="33"/>
      <c r="E78" s="33"/>
      <c r="F78" s="33"/>
      <c r="G78" s="33"/>
      <c r="H78" s="33"/>
      <c r="I78" s="16"/>
      <c r="J78" s="39">
        <v>500</v>
      </c>
      <c r="K78" s="16" t="s">
        <v>10</v>
      </c>
      <c r="L78" s="16"/>
    </row>
    <row r="79" spans="1:12">
      <c r="A79" s="12" t="s">
        <v>55</v>
      </c>
      <c r="B79" s="33"/>
      <c r="C79" s="33"/>
      <c r="D79" s="33"/>
      <c r="E79" s="33"/>
      <c r="F79" s="33"/>
      <c r="G79" s="33"/>
      <c r="H79" s="33"/>
      <c r="I79" s="16"/>
      <c r="J79" s="21">
        <f>SUM(J71:J78)</f>
        <v>67000</v>
      </c>
      <c r="K79" s="13" t="s">
        <v>56</v>
      </c>
      <c r="L79" s="16"/>
    </row>
    <row r="80" spans="1:12">
      <c r="A80" s="61" t="s">
        <v>57</v>
      </c>
      <c r="B80" s="33"/>
      <c r="C80" s="33"/>
      <c r="D80" s="33"/>
      <c r="E80" s="33"/>
      <c r="F80" s="33"/>
      <c r="G80" s="33"/>
      <c r="H80" s="34">
        <f>I4</f>
        <v>2014</v>
      </c>
      <c r="I80" s="16" t="s">
        <v>64</v>
      </c>
      <c r="J80" s="16"/>
      <c r="K80" s="4">
        <f>G50</f>
        <v>-14697.217523420026</v>
      </c>
      <c r="L80" s="16"/>
    </row>
    <row r="81" spans="1:12">
      <c r="A81" s="61" t="s">
        <v>58</v>
      </c>
      <c r="B81" s="33"/>
      <c r="C81" s="18">
        <f>J79+K80</f>
        <v>52302.782476579974</v>
      </c>
      <c r="D81" s="34" t="s">
        <v>59</v>
      </c>
      <c r="E81" s="54">
        <f>I4+1</f>
        <v>2015</v>
      </c>
      <c r="F81" s="33" t="s">
        <v>60</v>
      </c>
      <c r="G81" s="33"/>
      <c r="H81" s="22">
        <f>C81/(E6*12)</f>
        <v>3.8286763935186792</v>
      </c>
      <c r="I81" s="16" t="s">
        <v>61</v>
      </c>
      <c r="J81" s="16"/>
      <c r="K81" s="16"/>
      <c r="L81" s="16"/>
    </row>
    <row r="82" spans="1:12">
      <c r="A82" s="16"/>
      <c r="B82" s="33"/>
      <c r="C82" s="33"/>
      <c r="D82" s="33"/>
      <c r="E82" s="33"/>
      <c r="F82" s="33"/>
      <c r="G82" s="33"/>
      <c r="H82" s="33"/>
      <c r="I82" s="16"/>
      <c r="J82" s="16"/>
      <c r="K82" s="16"/>
      <c r="L82" s="16"/>
    </row>
    <row r="83" spans="1:12">
      <c r="A83" s="16"/>
      <c r="B83" s="33" t="s">
        <v>62</v>
      </c>
      <c r="C83" s="33"/>
      <c r="D83" s="33"/>
      <c r="E83" s="33"/>
      <c r="F83" s="33"/>
      <c r="G83" s="33"/>
      <c r="H83" s="33"/>
      <c r="I83" s="16"/>
      <c r="J83" s="16"/>
      <c r="K83" s="16"/>
      <c r="L83" s="16"/>
    </row>
    <row r="84" spans="1:12">
      <c r="A84" s="16"/>
      <c r="B84" s="33" t="s">
        <v>37</v>
      </c>
      <c r="C84" s="33"/>
      <c r="D84" s="33"/>
      <c r="E84" s="33"/>
      <c r="F84" s="33"/>
      <c r="G84" s="33"/>
      <c r="H84" s="33"/>
      <c r="I84" s="16" t="s">
        <v>63</v>
      </c>
      <c r="J84" s="16"/>
      <c r="K84" s="16"/>
      <c r="L84" s="16"/>
    </row>
    <row r="85" spans="1:12">
      <c r="A85" s="16"/>
      <c r="B85" s="33"/>
      <c r="C85" s="33"/>
      <c r="D85" s="33"/>
      <c r="E85" s="33"/>
      <c r="F85" s="33"/>
      <c r="G85" s="33"/>
      <c r="H85" s="33"/>
      <c r="I85" s="16"/>
      <c r="J85" s="16"/>
      <c r="K85" s="15" t="s">
        <v>72</v>
      </c>
      <c r="L85" s="16"/>
    </row>
  </sheetData>
  <mergeCells count="81">
    <mergeCell ref="E4:H4"/>
    <mergeCell ref="A71:E71"/>
    <mergeCell ref="B58:E58"/>
    <mergeCell ref="F58:H58"/>
    <mergeCell ref="I58:L58"/>
    <mergeCell ref="B59:E59"/>
    <mergeCell ref="F59:H59"/>
    <mergeCell ref="I59:L59"/>
    <mergeCell ref="B56:E56"/>
    <mergeCell ref="F56:H56"/>
    <mergeCell ref="I56:L56"/>
    <mergeCell ref="B57:E57"/>
    <mergeCell ref="F57:H57"/>
    <mergeCell ref="I57:L57"/>
    <mergeCell ref="B54:E54"/>
    <mergeCell ref="F54:H54"/>
    <mergeCell ref="I54:L54"/>
    <mergeCell ref="B55:E55"/>
    <mergeCell ref="F55:H55"/>
    <mergeCell ref="I55:L55"/>
    <mergeCell ref="B53:E53"/>
    <mergeCell ref="F53:H53"/>
    <mergeCell ref="I53:L53"/>
    <mergeCell ref="K44:L44"/>
    <mergeCell ref="B45:H45"/>
    <mergeCell ref="K45:L45"/>
    <mergeCell ref="B46:H46"/>
    <mergeCell ref="K46:L46"/>
    <mergeCell ref="K47:L47"/>
    <mergeCell ref="K48:L48"/>
    <mergeCell ref="B52:E52"/>
    <mergeCell ref="F52:H52"/>
    <mergeCell ref="I52:L52"/>
    <mergeCell ref="K31:L31"/>
    <mergeCell ref="B32:H32"/>
    <mergeCell ref="B37:H37"/>
    <mergeCell ref="K37:L37"/>
    <mergeCell ref="B34:H34"/>
    <mergeCell ref="K34:L34"/>
    <mergeCell ref="B36:H36"/>
    <mergeCell ref="K36:L36"/>
    <mergeCell ref="B31:H31"/>
    <mergeCell ref="B33:H33"/>
    <mergeCell ref="K33:L33"/>
    <mergeCell ref="K32:L32"/>
    <mergeCell ref="B35:H35"/>
    <mergeCell ref="K35:L35"/>
    <mergeCell ref="B23:H23"/>
    <mergeCell ref="K23:L23"/>
    <mergeCell ref="B24:H24"/>
    <mergeCell ref="K24:L24"/>
    <mergeCell ref="B30:H30"/>
    <mergeCell ref="K30:L30"/>
    <mergeCell ref="B28:H28"/>
    <mergeCell ref="K28:L28"/>
    <mergeCell ref="B29:H29"/>
    <mergeCell ref="K29:L29"/>
    <mergeCell ref="A2:L2"/>
    <mergeCell ref="A3:L3"/>
    <mergeCell ref="A7:B7"/>
    <mergeCell ref="A21:B21"/>
    <mergeCell ref="B22:H22"/>
    <mergeCell ref="K22:L22"/>
    <mergeCell ref="K26:L26"/>
    <mergeCell ref="B27:H27"/>
    <mergeCell ref="K27:L27"/>
    <mergeCell ref="B25:H25"/>
    <mergeCell ref="K25:L25"/>
    <mergeCell ref="B26:H26"/>
    <mergeCell ref="B43:H43"/>
    <mergeCell ref="K43:L43"/>
    <mergeCell ref="B38:H38"/>
    <mergeCell ref="K38:L38"/>
    <mergeCell ref="B39:H39"/>
    <mergeCell ref="K39:L39"/>
    <mergeCell ref="B40:H40"/>
    <mergeCell ref="K40:L40"/>
    <mergeCell ref="B41:H41"/>
    <mergeCell ref="K41:L41"/>
    <mergeCell ref="B42:H42"/>
    <mergeCell ref="K42:L4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2015-03-27T11:02:47Z</dcterms:modified>
</cp:coreProperties>
</file>