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8" i="3"/>
  <c r="K46"/>
  <c r="K45"/>
  <c r="K44" l="1"/>
  <c r="G19" l="1"/>
  <c r="K43" l="1"/>
  <c r="K42" l="1"/>
  <c r="K41" l="1"/>
  <c r="K40"/>
  <c r="K39" l="1"/>
  <c r="K38"/>
  <c r="K36" l="1"/>
  <c r="K33" l="1"/>
  <c r="G14" l="1"/>
  <c r="G15"/>
  <c r="G16"/>
  <c r="G17"/>
  <c r="K32"/>
  <c r="K31"/>
  <c r="J13" l="1"/>
  <c r="K28"/>
  <c r="K27"/>
  <c r="K30" l="1"/>
  <c r="K47" l="1"/>
  <c r="E78" l="1"/>
  <c r="H77"/>
  <c r="J76"/>
  <c r="B68"/>
  <c r="B61"/>
  <c r="B51"/>
  <c r="D50"/>
  <c r="G7"/>
  <c r="I7" s="1"/>
  <c r="B6"/>
  <c r="A20" l="1"/>
  <c r="G50" l="1"/>
  <c r="K77" l="1"/>
  <c r="C78" s="1"/>
  <c r="H78" s="1"/>
  <c r="F63" s="1"/>
</calcChain>
</file>

<file path=xl/sharedStrings.xml><?xml version="1.0" encoding="utf-8"?>
<sst xmlns="http://schemas.openxmlformats.org/spreadsheetml/2006/main" count="166" uniqueCount="136">
  <si>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</si>
  <si>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</si>
  <si>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</si>
  <si>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</si>
  <si>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</si>
  <si>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</si>
  <si>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</si>
  <si>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</si>
  <si>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</si>
  <si>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</si>
  <si>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</si>
  <si>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</si>
  <si>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</si>
  <si>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</si>
  <si>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</si>
  <si>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</si>
  <si>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</si>
  <si>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</si>
  <si>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</si>
  <si>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</si>
  <si>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</si>
  <si>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</si>
  <si>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</si>
  <si>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</si>
  <si>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</si>
  <si>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</si>
  <si>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</si>
  <si>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</si>
  <si>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</si>
  <si>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</si>
  <si>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</si>
  <si>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</si>
  <si>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</si>
  <si>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</si>
  <si>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</si>
  <si>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</si>
  <si>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</si>
  <si>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</si>
  <si>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</si>
  <si>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</si>
  <si>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</si>
  <si>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</si>
  <si>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</si>
  <si>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</si>
  <si>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</si>
  <si>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</si>
  <si>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</si>
  <si>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</si>
  <si>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</si>
  <si>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</si>
  <si>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</si>
  <si>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</si>
  <si>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</si>
  <si>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</si>
  <si>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</si>
  <si>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</si>
  <si>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</si>
  <si>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</si>
  <si>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</si>
  <si>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</si>
  <si>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</si>
  <si>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</si>
  <si>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</si>
  <si>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</si>
  <si>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</si>
  <si>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</si>
  <si>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</si>
  <si>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</si>
  <si>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</si>
  <si>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</si>
  <si>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</si>
  <si>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</si>
  <si>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</si>
  <si>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</si>
  <si>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</si>
  <si>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</si>
  <si>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</si>
  <si>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</si>
  <si>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</si>
  <si>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</si>
  <si>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  92     ( </t>
  </si>
  <si>
    <t>мес.</t>
  </si>
  <si>
    <t>Генеральная уборка подъезда в апреле.</t>
  </si>
  <si>
    <t xml:space="preserve">1. В 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</si>
  <si>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</si>
  <si>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м</t>
  </si>
  <si>
    <t>м/час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</si>
  <si>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</si>
  <si>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</si>
  <si>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</si>
  <si>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</si>
  <si>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</si>
  <si>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</si>
  <si>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</si>
  <si>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</si>
  <si>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</si>
  <si>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</si>
  <si>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</si>
  <si>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</si>
  <si>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</si>
  <si>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r>
      <t>м</t>
    </r>
    <r>
      <rPr>
        <sz val="11"/>
        <rFont val="Calibri"/>
        <family val="2"/>
        <charset val="204"/>
      </rPr>
      <t>²</t>
    </r>
  </si>
  <si>
    <t>Замена автоматических выключателя в этажном щите</t>
  </si>
  <si>
    <t>Тех. обслуживание наружного видеонаблюдения (11,76 %).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</si>
  <si>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</si>
  <si>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</si>
  <si>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Нанесение трафарета на мусорные баки (3,11%)</t>
  </si>
  <si>
    <t>Покраска мусорных баков (3,11%)</t>
  </si>
  <si>
    <t>Всего в 2014году:</t>
  </si>
  <si>
    <t>ИТОГО за 2014год:</t>
  </si>
  <si>
    <t>ИТОГО на 31.12.2014г:</t>
  </si>
  <si>
    <t>компл.</t>
  </si>
  <si>
    <t>Благоустройство территории (посадка цветов) (11,29%).</t>
  </si>
  <si>
    <t>Корректировка по теплу за 2013г.</t>
  </si>
  <si>
    <t>раб.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</si>
  <si>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</si>
  <si>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</si>
  <si>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</si>
  <si>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</si>
  <si>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</si>
  <si>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Замена питающих кабелей на электродвигатели насосов КНС (2,27%).</t>
  </si>
  <si>
    <t>Регистрация видеонаблюдения(2,27%).</t>
  </si>
  <si>
    <t>Установка новогодней елки (2,27 %)</t>
  </si>
  <si>
    <t>Замена манометров в ИТП (25,84%)</t>
  </si>
  <si>
    <t>Замена термометров в ИТП (25,84%)</t>
  </si>
  <si>
    <t>Замена считывателя в ИТП (25,84%)</t>
  </si>
  <si>
    <t xml:space="preserve"> Гкал/м²</t>
  </si>
  <si>
    <t>Сброс снега с кровли</t>
  </si>
  <si>
    <t xml:space="preserve"> - </t>
  </si>
  <si>
    <t>Перерасход (+) или экономия (-) средств в 2013 году.</t>
  </si>
  <si>
    <t>Тех. обслуживание охранной сигнализации (25,84 %).</t>
  </si>
  <si>
    <t>рублей (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</si>
  <si>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</si>
  <si>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 </t>
    </r>
  </si>
  <si>
    <t xml:space="preserve"> - содержание общего имущества - 11,20     рубля с кв.метра общей площади в месяц;</t>
  </si>
  <si>
    <t>Предъявлен на рассмотрение</t>
  </si>
  <si>
    <t>Накладные расходы (14%)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</si>
</sst>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49" fontId="0" fillId="0" borderId="0" xfId="0" applyNumberFormat="1"/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2" xfId="0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" fontId="0" fillId="0" borderId="0" xfId="0" applyNumberFormat="1" applyFill="1" applyBorder="1" applyAlignment="1"/>
    <xf numFmtId="4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" fontId="4" fillId="0" borderId="0" xfId="0" applyNumberFormat="1" applyFo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3" xfId="0" applyNumberFormat="1" applyFont="1" applyBorder="1" applyAlignment="1"/>
    <xf numFmtId="4" fontId="1" fillId="0" borderId="15" xfId="0" applyNumberFormat="1" applyFont="1" applyBorder="1" applyAlignment="1"/>
    <xf numFmtId="0" fontId="0" fillId="0" borderId="8" xfId="0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zoomScale="80" zoomScaleNormal="80" workbookViewId="0">
      <selection activeCell="P15" sqref="P15"/>
    </sheetView>
  </sheetViews>
  <sheetFormatPr defaultRowHeight="15"/>
  <cols>
    <col min="1" max="1" width="6.140625" customWidth="1"/>
    <col min="2" max="2" width="9.85546875" bestFit="1" customWidth="1"/>
    <col min="3" max="3" width="12" customWidth="1"/>
    <col min="5" max="6" width="9.85546875" bestFit="1" customWidth="1"/>
    <col min="7" max="7" width="13.28515625" customWidth="1"/>
    <col min="9" max="9" width="7.7109375" customWidth="1"/>
    <col min="10" max="10" width="12.28515625" bestFit="1" customWidth="1"/>
    <col min="11" max="11" width="11.140625" customWidth="1"/>
    <col min="12" max="12" width="2.7109375" customWidth="1"/>
  </cols>
  <sheetData>
    <row r="1" spans="1:12" ht="28.5" customHeight="1">
      <c r="J1" s="154" t="s">
        <v>134</v>
      </c>
      <c r="K1" s="154"/>
    </row>
    <row r="2" spans="1:12" ht="18.7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8.7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8.75">
      <c r="A4" s="1"/>
      <c r="B4" s="2"/>
      <c r="C4" s="3" t="s">
        <v>2</v>
      </c>
      <c r="D4" s="41">
        <v>92</v>
      </c>
      <c r="E4" s="95" t="s">
        <v>78</v>
      </c>
      <c r="F4" s="95"/>
      <c r="G4" s="95"/>
      <c r="H4" s="95"/>
      <c r="I4" s="41">
        <v>2014</v>
      </c>
      <c r="J4" s="44" t="s">
        <v>22</v>
      </c>
    </row>
    <row r="6" spans="1:12" ht="15.75">
      <c r="A6" s="51" t="s">
        <v>83</v>
      </c>
      <c r="B6" s="40">
        <f>I4</f>
        <v>2014</v>
      </c>
      <c r="C6" s="35" t="s">
        <v>27</v>
      </c>
      <c r="D6" s="40" t="s">
        <v>80</v>
      </c>
      <c r="E6" s="55">
        <v>1138.9000000000001</v>
      </c>
      <c r="F6" s="35" t="s">
        <v>63</v>
      </c>
      <c r="G6" s="35"/>
      <c r="H6" s="35"/>
      <c r="I6" s="35"/>
      <c r="J6" s="35"/>
      <c r="K6" s="35"/>
      <c r="L6" s="35"/>
    </row>
    <row r="7" spans="1:12" ht="15.75">
      <c r="A7" s="121">
        <v>679061.46</v>
      </c>
      <c r="B7" s="121"/>
      <c r="C7" s="52" t="s">
        <v>3</v>
      </c>
      <c r="D7" s="35"/>
      <c r="E7" s="35"/>
      <c r="F7" s="35"/>
      <c r="G7" s="53">
        <f>A7-J8</f>
        <v>507015.31999999995</v>
      </c>
      <c r="H7" s="72" t="s">
        <v>130</v>
      </c>
      <c r="I7" s="54">
        <f>(G7/A7)*100</f>
        <v>74.664128339723462</v>
      </c>
      <c r="J7" s="35" t="s">
        <v>4</v>
      </c>
      <c r="K7" s="35"/>
      <c r="L7" s="35"/>
    </row>
    <row r="8" spans="1:12">
      <c r="A8" s="35" t="s">
        <v>77</v>
      </c>
      <c r="B8" s="35"/>
      <c r="C8" s="35"/>
      <c r="D8" s="35"/>
      <c r="E8" s="35"/>
      <c r="F8" s="35"/>
      <c r="G8" s="35"/>
      <c r="H8" s="35"/>
      <c r="I8" s="35"/>
      <c r="J8" s="55">
        <v>172046.14</v>
      </c>
      <c r="K8" s="35" t="s">
        <v>5</v>
      </c>
      <c r="L8" s="35"/>
    </row>
    <row r="9" spans="1:12">
      <c r="A9" t="s">
        <v>76</v>
      </c>
    </row>
    <row r="10" spans="1:12">
      <c r="A10" t="s">
        <v>84</v>
      </c>
      <c r="B10" s="20">
        <v>19954.009999999998</v>
      </c>
      <c r="C10" t="s">
        <v>10</v>
      </c>
      <c r="E10" s="34" t="s">
        <v>131</v>
      </c>
      <c r="F10" s="20">
        <v>16829.45</v>
      </c>
      <c r="G10" t="s">
        <v>10</v>
      </c>
      <c r="I10" s="27"/>
      <c r="J10" s="20"/>
    </row>
    <row r="11" spans="1:12">
      <c r="A11" t="s">
        <v>70</v>
      </c>
      <c r="B11" s="20">
        <v>13302.34</v>
      </c>
      <c r="C11" t="s">
        <v>10</v>
      </c>
      <c r="E11" s="34" t="s">
        <v>132</v>
      </c>
      <c r="F11" s="20">
        <v>19669.810000000001</v>
      </c>
      <c r="G11" t="s">
        <v>10</v>
      </c>
      <c r="I11" s="27"/>
      <c r="J11" s="20"/>
    </row>
    <row r="12" spans="1:12">
      <c r="B12" s="20"/>
      <c r="E12" s="36"/>
      <c r="F12" s="20"/>
      <c r="I12" s="36"/>
      <c r="J12" s="20"/>
    </row>
    <row r="13" spans="1:12" ht="15.75">
      <c r="A13" t="s">
        <v>29</v>
      </c>
      <c r="J13" s="73">
        <f>G14+G15+G16+G17</f>
        <v>172046.14</v>
      </c>
      <c r="K13" s="22" t="s">
        <v>30</v>
      </c>
    </row>
    <row r="14" spans="1:12">
      <c r="A14" s="7" t="s">
        <v>6</v>
      </c>
      <c r="B14" t="s">
        <v>7</v>
      </c>
      <c r="G14" s="5">
        <f>(J8*43.5/100)</f>
        <v>74840.070900000006</v>
      </c>
      <c r="H14" t="s">
        <v>10</v>
      </c>
    </row>
    <row r="15" spans="1:12">
      <c r="A15" s="7" t="s">
        <v>6</v>
      </c>
      <c r="B15" t="s">
        <v>8</v>
      </c>
      <c r="G15" s="5">
        <f>(J8*36.6/100)</f>
        <v>62968.887240000004</v>
      </c>
      <c r="H15" t="s">
        <v>10</v>
      </c>
    </row>
    <row r="16" spans="1:12">
      <c r="A16" s="7" t="s">
        <v>6</v>
      </c>
      <c r="B16" t="s">
        <v>9</v>
      </c>
      <c r="G16" s="5">
        <f>(J8*12.5/100)</f>
        <v>21505.767500000002</v>
      </c>
      <c r="H16" t="s">
        <v>10</v>
      </c>
      <c r="K16" s="4"/>
      <c r="L16" s="11"/>
    </row>
    <row r="17" spans="1:12">
      <c r="A17" s="7" t="s">
        <v>6</v>
      </c>
      <c r="B17" t="s">
        <v>14</v>
      </c>
      <c r="G17" s="5">
        <f>(J8*7.4/100)</f>
        <v>12731.414360000002</v>
      </c>
      <c r="H17" t="s">
        <v>10</v>
      </c>
    </row>
    <row r="18" spans="1:12">
      <c r="G18" s="21"/>
    </row>
    <row r="19" spans="1:12">
      <c r="A19" s="8" t="s">
        <v>11</v>
      </c>
      <c r="G19" s="19">
        <f>E6*5.45*12</f>
        <v>74484.060000000012</v>
      </c>
      <c r="H19" t="s">
        <v>12</v>
      </c>
    </row>
    <row r="20" spans="1:12" ht="15.75" thickBot="1">
      <c r="A20" s="96">
        <f>G19*I7/100</f>
        <v>55612.874151036638</v>
      </c>
      <c r="B20" s="96"/>
      <c r="C20" t="s">
        <v>69</v>
      </c>
    </row>
    <row r="21" spans="1:12">
      <c r="A21" s="9" t="s">
        <v>2</v>
      </c>
      <c r="B21" s="97" t="s">
        <v>20</v>
      </c>
      <c r="C21" s="101"/>
      <c r="D21" s="101"/>
      <c r="E21" s="101"/>
      <c r="F21" s="101"/>
      <c r="G21" s="101"/>
      <c r="H21" s="98"/>
      <c r="I21" s="9" t="s">
        <v>18</v>
      </c>
      <c r="J21" s="12" t="s">
        <v>17</v>
      </c>
      <c r="K21" s="97" t="s">
        <v>15</v>
      </c>
      <c r="L21" s="98"/>
    </row>
    <row r="22" spans="1:12" ht="15.75" thickBot="1">
      <c r="A22" s="10" t="s">
        <v>13</v>
      </c>
      <c r="B22" s="102"/>
      <c r="C22" s="103"/>
      <c r="D22" s="103"/>
      <c r="E22" s="103"/>
      <c r="F22" s="103"/>
      <c r="G22" s="103"/>
      <c r="H22" s="104"/>
      <c r="I22" s="10" t="s">
        <v>19</v>
      </c>
      <c r="J22" s="13"/>
      <c r="K22" s="99" t="s">
        <v>16</v>
      </c>
      <c r="L22" s="100"/>
    </row>
    <row r="23" spans="1:12" ht="15.75" thickBot="1">
      <c r="A23" s="50"/>
      <c r="B23" s="122" t="s">
        <v>128</v>
      </c>
      <c r="C23" s="123"/>
      <c r="D23" s="123"/>
      <c r="E23" s="123"/>
      <c r="F23" s="123"/>
      <c r="G23" s="123"/>
      <c r="H23" s="124"/>
      <c r="I23" s="50"/>
      <c r="J23" s="50"/>
      <c r="K23" s="125">
        <v>15516.45</v>
      </c>
      <c r="L23" s="126"/>
    </row>
    <row r="24" spans="1:12">
      <c r="A24" s="15">
        <v>1</v>
      </c>
      <c r="B24" s="127" t="s">
        <v>112</v>
      </c>
      <c r="C24" s="81"/>
      <c r="D24" s="81"/>
      <c r="E24" s="81"/>
      <c r="F24" s="81"/>
      <c r="G24" s="81"/>
      <c r="H24" s="89"/>
      <c r="I24" s="62" t="s">
        <v>125</v>
      </c>
      <c r="J24" s="63">
        <v>1.934E-3</v>
      </c>
      <c r="K24" s="78">
        <v>-7845.18</v>
      </c>
      <c r="L24" s="79"/>
    </row>
    <row r="25" spans="1:12">
      <c r="A25" s="15">
        <v>2</v>
      </c>
      <c r="B25" s="127" t="s">
        <v>126</v>
      </c>
      <c r="C25" s="81"/>
      <c r="D25" s="81"/>
      <c r="E25" s="81"/>
      <c r="F25" s="81"/>
      <c r="G25" s="81"/>
      <c r="H25" s="89"/>
      <c r="I25" s="15" t="s">
        <v>99</v>
      </c>
      <c r="J25" s="38">
        <v>600</v>
      </c>
      <c r="K25" s="78">
        <v>4500</v>
      </c>
      <c r="L25" s="79"/>
    </row>
    <row r="26" spans="1:12">
      <c r="A26" s="15">
        <v>3</v>
      </c>
      <c r="B26" s="56" t="s">
        <v>101</v>
      </c>
      <c r="C26" s="56"/>
      <c r="D26" s="56"/>
      <c r="E26" s="56"/>
      <c r="F26" s="56"/>
      <c r="G26" s="56"/>
      <c r="H26" s="56"/>
      <c r="I26" s="15" t="s">
        <v>79</v>
      </c>
      <c r="J26" s="58">
        <v>1</v>
      </c>
      <c r="K26" s="130">
        <v>780</v>
      </c>
      <c r="L26" s="131"/>
    </row>
    <row r="27" spans="1:12">
      <c r="A27" s="15">
        <v>4</v>
      </c>
      <c r="B27" s="76" t="s">
        <v>103</v>
      </c>
      <c r="C27" s="83"/>
      <c r="D27" s="83"/>
      <c r="E27" s="83"/>
      <c r="F27" s="83"/>
      <c r="G27" s="83"/>
      <c r="H27" s="83"/>
      <c r="I27" s="59" t="s">
        <v>86</v>
      </c>
      <c r="J27" s="58">
        <v>22</v>
      </c>
      <c r="K27" s="130">
        <f>103300*0.0413</f>
        <v>4266.29</v>
      </c>
      <c r="L27" s="131"/>
    </row>
    <row r="28" spans="1:12">
      <c r="A28" s="15">
        <v>5</v>
      </c>
      <c r="B28" s="76" t="s">
        <v>104</v>
      </c>
      <c r="C28" s="83"/>
      <c r="D28" s="83"/>
      <c r="E28" s="83"/>
      <c r="F28" s="83"/>
      <c r="G28" s="83"/>
      <c r="H28" s="83"/>
      <c r="I28" s="59" t="s">
        <v>86</v>
      </c>
      <c r="J28" s="58">
        <v>7</v>
      </c>
      <c r="K28" s="130">
        <f>22050*0.0311</f>
        <v>685.755</v>
      </c>
      <c r="L28" s="131"/>
    </row>
    <row r="29" spans="1:12">
      <c r="A29" s="15">
        <v>6</v>
      </c>
      <c r="B29" s="86" t="s">
        <v>82</v>
      </c>
      <c r="C29" s="87"/>
      <c r="D29" s="87"/>
      <c r="E29" s="87"/>
      <c r="F29" s="87"/>
      <c r="G29" s="87"/>
      <c r="H29" s="87"/>
      <c r="I29" s="57" t="s">
        <v>100</v>
      </c>
      <c r="J29" s="60">
        <v>521.29999999999995</v>
      </c>
      <c r="K29" s="84">
        <v>1000</v>
      </c>
      <c r="L29" s="85"/>
    </row>
    <row r="30" spans="1:12">
      <c r="A30" s="15">
        <v>7</v>
      </c>
      <c r="B30" s="86" t="s">
        <v>102</v>
      </c>
      <c r="C30" s="87"/>
      <c r="D30" s="87"/>
      <c r="E30" s="87"/>
      <c r="F30" s="87"/>
      <c r="G30" s="87"/>
      <c r="H30" s="120"/>
      <c r="I30" s="61" t="s">
        <v>81</v>
      </c>
      <c r="J30" s="57">
        <v>12</v>
      </c>
      <c r="K30" s="84">
        <f>2000*8*0.1176</f>
        <v>1881.6</v>
      </c>
      <c r="L30" s="85"/>
    </row>
    <row r="31" spans="1:12">
      <c r="A31" s="15">
        <v>8</v>
      </c>
      <c r="B31" s="80" t="s">
        <v>105</v>
      </c>
      <c r="C31" s="82"/>
      <c r="D31" s="82"/>
      <c r="E31" s="82"/>
      <c r="F31" s="82"/>
      <c r="G31" s="82"/>
      <c r="H31" s="89"/>
      <c r="I31" s="59" t="s">
        <v>79</v>
      </c>
      <c r="J31" s="58">
        <v>26</v>
      </c>
      <c r="K31" s="152">
        <f>346.67*0.0311</f>
        <v>10.781437</v>
      </c>
      <c r="L31" s="153"/>
    </row>
    <row r="32" spans="1:12">
      <c r="A32" s="15">
        <v>9</v>
      </c>
      <c r="B32" s="80" t="s">
        <v>106</v>
      </c>
      <c r="C32" s="82"/>
      <c r="D32" s="82"/>
      <c r="E32" s="82"/>
      <c r="F32" s="82"/>
      <c r="G32" s="82"/>
      <c r="H32" s="89"/>
      <c r="I32" s="59" t="s">
        <v>79</v>
      </c>
      <c r="J32" s="58">
        <v>21</v>
      </c>
      <c r="K32" s="78">
        <f>1041.6*0.0311</f>
        <v>32.393759999999993</v>
      </c>
      <c r="L32" s="153"/>
    </row>
    <row r="33" spans="1:12">
      <c r="A33" s="15">
        <v>10</v>
      </c>
      <c r="B33" s="86" t="s">
        <v>111</v>
      </c>
      <c r="C33" s="87"/>
      <c r="D33" s="87"/>
      <c r="E33" s="87"/>
      <c r="F33" s="87"/>
      <c r="G33" s="87"/>
      <c r="H33" s="120"/>
      <c r="I33" s="64" t="s">
        <v>110</v>
      </c>
      <c r="J33" s="65">
        <v>3</v>
      </c>
      <c r="K33" s="74">
        <f>(3537*3)*0.1129</f>
        <v>1197.9819</v>
      </c>
      <c r="L33" s="75"/>
    </row>
    <row r="34" spans="1:12">
      <c r="A34" s="15">
        <v>11</v>
      </c>
      <c r="B34" s="105" t="s">
        <v>114</v>
      </c>
      <c r="C34" s="128"/>
      <c r="D34" s="128"/>
      <c r="E34" s="128"/>
      <c r="F34" s="128"/>
      <c r="G34" s="128"/>
      <c r="H34" s="129"/>
      <c r="I34" s="15" t="s">
        <v>113</v>
      </c>
      <c r="J34" s="58">
        <v>1</v>
      </c>
      <c r="K34" s="74">
        <v>162.4</v>
      </c>
      <c r="L34" s="75"/>
    </row>
    <row r="35" spans="1:12" ht="15" customHeight="1">
      <c r="A35" s="15">
        <v>12</v>
      </c>
      <c r="B35" s="105" t="s">
        <v>115</v>
      </c>
      <c r="C35" s="128"/>
      <c r="D35" s="128"/>
      <c r="E35" s="128"/>
      <c r="F35" s="128"/>
      <c r="G35" s="128"/>
      <c r="H35" s="129"/>
      <c r="I35" s="15" t="s">
        <v>79</v>
      </c>
      <c r="J35" s="58">
        <v>6</v>
      </c>
      <c r="K35" s="74">
        <v>122.58</v>
      </c>
      <c r="L35" s="75"/>
    </row>
    <row r="36" spans="1:12" ht="15" customHeight="1">
      <c r="A36" s="15">
        <v>13</v>
      </c>
      <c r="B36" s="105" t="s">
        <v>116</v>
      </c>
      <c r="C36" s="128"/>
      <c r="D36" s="128"/>
      <c r="E36" s="128"/>
      <c r="F36" s="128"/>
      <c r="G36" s="128"/>
      <c r="H36" s="129"/>
      <c r="I36" s="15" t="s">
        <v>127</v>
      </c>
      <c r="J36" s="69" t="s">
        <v>127</v>
      </c>
      <c r="K36" s="74">
        <f>2000*0.0227</f>
        <v>45.400000000000006</v>
      </c>
      <c r="L36" s="75"/>
    </row>
    <row r="37" spans="1:12">
      <c r="A37" s="15">
        <v>14</v>
      </c>
      <c r="B37" s="105" t="s">
        <v>117</v>
      </c>
      <c r="C37" s="128"/>
      <c r="D37" s="128"/>
      <c r="E37" s="128"/>
      <c r="F37" s="128"/>
      <c r="G37" s="128"/>
      <c r="H37" s="129"/>
      <c r="I37" s="15" t="s">
        <v>118</v>
      </c>
      <c r="J37" s="58">
        <v>252</v>
      </c>
      <c r="K37" s="74">
        <v>1000</v>
      </c>
      <c r="L37" s="75"/>
    </row>
    <row r="38" spans="1:12">
      <c r="A38" s="15">
        <v>15</v>
      </c>
      <c r="B38" s="76" t="s">
        <v>119</v>
      </c>
      <c r="C38" s="83"/>
      <c r="D38" s="83"/>
      <c r="E38" s="83"/>
      <c r="F38" s="83"/>
      <c r="G38" s="83"/>
      <c r="H38" s="77"/>
      <c r="I38" s="15" t="s">
        <v>85</v>
      </c>
      <c r="J38" s="58">
        <v>47</v>
      </c>
      <c r="K38" s="74">
        <f>(8628+4000)*0.0227</f>
        <v>286.65559999999999</v>
      </c>
      <c r="L38" s="75"/>
    </row>
    <row r="39" spans="1:12">
      <c r="A39" s="15">
        <v>16</v>
      </c>
      <c r="B39" s="105" t="s">
        <v>120</v>
      </c>
      <c r="C39" s="128"/>
      <c r="D39" s="128"/>
      <c r="E39" s="128"/>
      <c r="F39" s="128"/>
      <c r="G39" s="128"/>
      <c r="H39" s="129"/>
      <c r="I39" s="15" t="s">
        <v>79</v>
      </c>
      <c r="J39" s="58">
        <v>1</v>
      </c>
      <c r="K39" s="74">
        <f>17760.7*0.0227</f>
        <v>403.16789000000006</v>
      </c>
      <c r="L39" s="75"/>
    </row>
    <row r="40" spans="1:12">
      <c r="A40" s="15">
        <v>17</v>
      </c>
      <c r="B40" s="76" t="s">
        <v>122</v>
      </c>
      <c r="C40" s="83"/>
      <c r="D40" s="83"/>
      <c r="E40" s="83"/>
      <c r="F40" s="83"/>
      <c r="G40" s="83"/>
      <c r="H40" s="77"/>
      <c r="I40" s="33" t="s">
        <v>79</v>
      </c>
      <c r="J40" s="67">
        <v>2</v>
      </c>
      <c r="K40" s="134">
        <f>380*2*0.2703</f>
        <v>205.428</v>
      </c>
      <c r="L40" s="135"/>
    </row>
    <row r="41" spans="1:12">
      <c r="A41" s="15">
        <v>18</v>
      </c>
      <c r="B41" s="86" t="s">
        <v>123</v>
      </c>
      <c r="C41" s="87"/>
      <c r="D41" s="87"/>
      <c r="E41" s="87"/>
      <c r="F41" s="87"/>
      <c r="G41" s="87"/>
      <c r="H41" s="120"/>
      <c r="I41" s="33" t="s">
        <v>79</v>
      </c>
      <c r="J41" s="67">
        <v>2</v>
      </c>
      <c r="K41" s="134">
        <f>250*2*0.2703</f>
        <v>135.15</v>
      </c>
      <c r="L41" s="135"/>
    </row>
    <row r="42" spans="1:12">
      <c r="A42" s="15">
        <v>19</v>
      </c>
      <c r="B42" s="86" t="s">
        <v>124</v>
      </c>
      <c r="C42" s="87"/>
      <c r="D42" s="87"/>
      <c r="E42" s="87"/>
      <c r="F42" s="87"/>
      <c r="G42" s="87"/>
      <c r="H42" s="120"/>
      <c r="I42" s="15" t="s">
        <v>79</v>
      </c>
      <c r="J42" s="66">
        <v>1</v>
      </c>
      <c r="K42" s="78">
        <f>1267*0.2703</f>
        <v>342.4701</v>
      </c>
      <c r="L42" s="79"/>
    </row>
    <row r="43" spans="1:12">
      <c r="A43" s="15">
        <v>20</v>
      </c>
      <c r="B43" s="80" t="s">
        <v>121</v>
      </c>
      <c r="C43" s="82"/>
      <c r="D43" s="82"/>
      <c r="E43" s="82"/>
      <c r="F43" s="82"/>
      <c r="G43" s="82"/>
      <c r="H43" s="89"/>
      <c r="I43" s="15" t="s">
        <v>79</v>
      </c>
      <c r="J43" s="68">
        <v>1</v>
      </c>
      <c r="K43" s="74">
        <f>19433*0.0227</f>
        <v>441.12910000000005</v>
      </c>
      <c r="L43" s="75"/>
    </row>
    <row r="44" spans="1:12">
      <c r="A44" s="15">
        <v>21</v>
      </c>
      <c r="B44" s="86" t="s">
        <v>129</v>
      </c>
      <c r="C44" s="87"/>
      <c r="D44" s="87"/>
      <c r="E44" s="87"/>
      <c r="F44" s="87"/>
      <c r="G44" s="87"/>
      <c r="H44" s="120"/>
      <c r="I44" s="70" t="s">
        <v>81</v>
      </c>
      <c r="J44" s="57">
        <v>12</v>
      </c>
      <c r="K44" s="78">
        <f>1800*12*0.2584</f>
        <v>5581.4400000000005</v>
      </c>
      <c r="L44" s="79"/>
    </row>
    <row r="45" spans="1:12">
      <c r="A45" s="15"/>
      <c r="B45" s="80" t="s">
        <v>107</v>
      </c>
      <c r="C45" s="82"/>
      <c r="D45" s="82"/>
      <c r="E45" s="82"/>
      <c r="F45" s="82"/>
      <c r="G45" s="82"/>
      <c r="H45" s="82"/>
      <c r="I45" s="15"/>
      <c r="J45" s="39"/>
      <c r="K45" s="132">
        <f>SUM(K25:L44)</f>
        <v>23080.622787</v>
      </c>
      <c r="L45" s="133"/>
    </row>
    <row r="46" spans="1:12">
      <c r="A46" s="15"/>
      <c r="B46" s="80" t="s">
        <v>135</v>
      </c>
      <c r="C46" s="82"/>
      <c r="D46" s="82"/>
      <c r="E46" s="82"/>
      <c r="F46" s="82"/>
      <c r="G46" s="82"/>
      <c r="H46" s="82"/>
      <c r="I46" s="15"/>
      <c r="J46" s="39"/>
      <c r="K46" s="78">
        <f>K45*0.14</f>
        <v>3231.2871901800004</v>
      </c>
      <c r="L46" s="79"/>
    </row>
    <row r="47" spans="1:12" ht="15.75" thickBot="1">
      <c r="A47" s="15"/>
      <c r="B47" t="s">
        <v>108</v>
      </c>
      <c r="I47" s="47"/>
      <c r="K47" s="136">
        <f>SUM(K45:L46)</f>
        <v>26311.909977179999</v>
      </c>
      <c r="L47" s="137"/>
    </row>
    <row r="48" spans="1:12" ht="16.5" thickBot="1">
      <c r="A48" s="14"/>
      <c r="B48" s="16" t="s">
        <v>109</v>
      </c>
      <c r="C48" s="17"/>
      <c r="D48" s="17"/>
      <c r="E48" s="17"/>
      <c r="F48" s="17"/>
      <c r="G48" s="17"/>
      <c r="H48" s="18"/>
      <c r="I48" s="14"/>
      <c r="J48" s="14"/>
      <c r="K48" s="138">
        <f>K47+K23+K24</f>
        <v>33983.17997718</v>
      </c>
      <c r="L48" s="139"/>
    </row>
    <row r="49" spans="1:12">
      <c r="A49" t="s">
        <v>21</v>
      </c>
    </row>
    <row r="50" spans="1:12">
      <c r="A50" t="s">
        <v>23</v>
      </c>
      <c r="D50" s="45">
        <f>I4</f>
        <v>2014</v>
      </c>
      <c r="E50" t="s">
        <v>24</v>
      </c>
      <c r="G50" s="19">
        <f>K48-G19</f>
        <v>-40500.880022820013</v>
      </c>
      <c r="H50" t="s">
        <v>25</v>
      </c>
    </row>
    <row r="51" spans="1:12" ht="15.75" thickBot="1">
      <c r="A51" t="s">
        <v>26</v>
      </c>
      <c r="B51" s="45">
        <f>I4</f>
        <v>2014</v>
      </c>
      <c r="C51" t="s">
        <v>28</v>
      </c>
    </row>
    <row r="52" spans="1:12">
      <c r="A52" s="42" t="s">
        <v>2</v>
      </c>
      <c r="B52" s="112" t="s">
        <v>37</v>
      </c>
      <c r="C52" s="113"/>
      <c r="D52" s="113"/>
      <c r="E52" s="113"/>
      <c r="F52" s="112" t="s">
        <v>38</v>
      </c>
      <c r="G52" s="113"/>
      <c r="H52" s="114"/>
      <c r="I52" s="140" t="s">
        <v>39</v>
      </c>
      <c r="J52" s="141"/>
      <c r="K52" s="141"/>
      <c r="L52" s="142"/>
    </row>
    <row r="53" spans="1:12" ht="15.75" thickBot="1">
      <c r="A53" s="43"/>
      <c r="B53" s="92"/>
      <c r="C53" s="93"/>
      <c r="D53" s="93"/>
      <c r="E53" s="93"/>
      <c r="F53" s="92"/>
      <c r="G53" s="93"/>
      <c r="H53" s="94"/>
      <c r="I53" s="143" t="s">
        <v>87</v>
      </c>
      <c r="J53" s="144"/>
      <c r="K53" s="144"/>
      <c r="L53" s="145"/>
    </row>
    <row r="54" spans="1:12">
      <c r="A54" s="48" t="s">
        <v>31</v>
      </c>
      <c r="B54" s="115" t="s">
        <v>40</v>
      </c>
      <c r="C54" s="115"/>
      <c r="D54" s="115"/>
      <c r="E54" s="116"/>
      <c r="F54" s="117" t="s">
        <v>88</v>
      </c>
      <c r="G54" s="118"/>
      <c r="H54" s="119"/>
      <c r="I54" s="146" t="s">
        <v>89</v>
      </c>
      <c r="J54" s="147"/>
      <c r="K54" s="147"/>
      <c r="L54" s="148"/>
    </row>
    <row r="55" spans="1:12">
      <c r="A55" s="28" t="s">
        <v>32</v>
      </c>
      <c r="B55" s="82" t="s">
        <v>41</v>
      </c>
      <c r="C55" s="82"/>
      <c r="D55" s="82"/>
      <c r="E55" s="89"/>
      <c r="F55" s="106" t="s">
        <v>90</v>
      </c>
      <c r="G55" s="107"/>
      <c r="H55" s="108"/>
      <c r="I55" s="109" t="s">
        <v>46</v>
      </c>
      <c r="J55" s="110"/>
      <c r="K55" s="110"/>
      <c r="L55" s="111"/>
    </row>
    <row r="56" spans="1:12">
      <c r="A56" s="28" t="s">
        <v>33</v>
      </c>
      <c r="B56" s="82" t="s">
        <v>42</v>
      </c>
      <c r="C56" s="82"/>
      <c r="D56" s="82"/>
      <c r="E56" s="89"/>
      <c r="F56" s="106" t="s">
        <v>91</v>
      </c>
      <c r="G56" s="107"/>
      <c r="H56" s="108"/>
      <c r="I56" s="109" t="s">
        <v>92</v>
      </c>
      <c r="J56" s="110"/>
      <c r="K56" s="110"/>
      <c r="L56" s="111"/>
    </row>
    <row r="57" spans="1:12">
      <c r="A57" s="28" t="s">
        <v>34</v>
      </c>
      <c r="B57" s="82" t="s">
        <v>43</v>
      </c>
      <c r="C57" s="82"/>
      <c r="D57" s="82"/>
      <c r="E57" s="89"/>
      <c r="F57" s="106" t="s">
        <v>93</v>
      </c>
      <c r="G57" s="107"/>
      <c r="H57" s="108"/>
      <c r="I57" s="109" t="s">
        <v>94</v>
      </c>
      <c r="J57" s="110"/>
      <c r="K57" s="110"/>
      <c r="L57" s="111"/>
    </row>
    <row r="58" spans="1:12">
      <c r="A58" s="28" t="s">
        <v>35</v>
      </c>
      <c r="B58" s="82" t="s">
        <v>44</v>
      </c>
      <c r="C58" s="82"/>
      <c r="D58" s="82"/>
      <c r="E58" s="89"/>
      <c r="F58" s="106" t="s">
        <v>95</v>
      </c>
      <c r="G58" s="107"/>
      <c r="H58" s="108"/>
      <c r="I58" s="109" t="s">
        <v>96</v>
      </c>
      <c r="J58" s="110"/>
      <c r="K58" s="110"/>
      <c r="L58" s="111"/>
    </row>
    <row r="59" spans="1:12" ht="15.75" thickBot="1">
      <c r="A59" s="49" t="s">
        <v>36</v>
      </c>
      <c r="B59" s="90" t="s">
        <v>45</v>
      </c>
      <c r="C59" s="90"/>
      <c r="D59" s="90"/>
      <c r="E59" s="91"/>
      <c r="F59" s="102" t="s">
        <v>97</v>
      </c>
      <c r="G59" s="103"/>
      <c r="H59" s="104"/>
      <c r="I59" s="149" t="s">
        <v>98</v>
      </c>
      <c r="J59" s="150"/>
      <c r="K59" s="150"/>
      <c r="L59" s="151"/>
    </row>
    <row r="61" spans="1:12">
      <c r="A61" s="23" t="s">
        <v>49</v>
      </c>
      <c r="B61" s="45">
        <f>I4+1</f>
        <v>2015</v>
      </c>
      <c r="C61" t="s">
        <v>50</v>
      </c>
    </row>
    <row r="62" spans="1:12">
      <c r="A62" s="71" t="s">
        <v>133</v>
      </c>
    </row>
    <row r="63" spans="1:12">
      <c r="A63" s="37" t="s">
        <v>47</v>
      </c>
      <c r="F63" s="6">
        <f>H78</f>
        <v>1.2438259122237822</v>
      </c>
      <c r="G63" t="s">
        <v>48</v>
      </c>
    </row>
    <row r="64" spans="1:12">
      <c r="A64" s="46" t="s">
        <v>73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36"/>
    </row>
    <row r="65" spans="1:12">
      <c r="A65" s="88" t="s">
        <v>74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1:12">
      <c r="A66" s="88" t="s">
        <v>75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2">
      <c r="A67" s="46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2">
      <c r="A68" s="37" t="s">
        <v>51</v>
      </c>
      <c r="B68" s="45">
        <f>I4+1</f>
        <v>2015</v>
      </c>
      <c r="C68" t="s">
        <v>52</v>
      </c>
    </row>
    <row r="69" spans="1:12">
      <c r="A69" s="37" t="s">
        <v>53</v>
      </c>
      <c r="J69" s="32"/>
    </row>
    <row r="70" spans="1:12">
      <c r="A70" s="37" t="s">
        <v>54</v>
      </c>
      <c r="J70" s="30">
        <v>15000</v>
      </c>
      <c r="K70" t="s">
        <v>10</v>
      </c>
    </row>
    <row r="71" spans="1:12">
      <c r="A71" s="88" t="s">
        <v>72</v>
      </c>
      <c r="B71" s="88"/>
      <c r="C71" s="88"/>
      <c r="D71" s="88"/>
      <c r="E71" s="88"/>
      <c r="J71" s="30">
        <v>10000</v>
      </c>
      <c r="K71" t="s">
        <v>10</v>
      </c>
    </row>
    <row r="72" spans="1:12">
      <c r="A72" s="37" t="s">
        <v>55</v>
      </c>
      <c r="J72" s="30">
        <v>1500</v>
      </c>
      <c r="K72" t="s">
        <v>10</v>
      </c>
    </row>
    <row r="73" spans="1:12">
      <c r="A73" s="37" t="s">
        <v>71</v>
      </c>
      <c r="J73" s="30">
        <v>15000</v>
      </c>
      <c r="K73" t="s">
        <v>10</v>
      </c>
    </row>
    <row r="74" spans="1:12">
      <c r="A74" s="37" t="s">
        <v>56</v>
      </c>
      <c r="J74" s="30">
        <v>8000</v>
      </c>
      <c r="K74" t="s">
        <v>10</v>
      </c>
    </row>
    <row r="75" spans="1:12">
      <c r="A75" s="37" t="s">
        <v>57</v>
      </c>
      <c r="J75" s="30">
        <v>8000</v>
      </c>
      <c r="K75" t="s">
        <v>10</v>
      </c>
    </row>
    <row r="76" spans="1:12">
      <c r="A76" s="24" t="s">
        <v>58</v>
      </c>
      <c r="J76" s="31">
        <f>SUM(J70:J75)</f>
        <v>57500</v>
      </c>
      <c r="K76" s="25" t="s">
        <v>59</v>
      </c>
    </row>
    <row r="77" spans="1:12">
      <c r="A77" s="37" t="s">
        <v>60</v>
      </c>
      <c r="H77" s="45">
        <f>I4</f>
        <v>2014</v>
      </c>
      <c r="I77" t="s">
        <v>68</v>
      </c>
      <c r="K77" s="5">
        <f>G50</f>
        <v>-40500.880022820013</v>
      </c>
    </row>
    <row r="78" spans="1:12">
      <c r="A78" s="37" t="s">
        <v>61</v>
      </c>
      <c r="C78" s="19">
        <f>J76+K77</f>
        <v>16999.119977179987</v>
      </c>
      <c r="D78" s="45" t="s">
        <v>62</v>
      </c>
      <c r="E78" s="26">
        <f>I4+1</f>
        <v>2015</v>
      </c>
      <c r="F78" t="s">
        <v>64</v>
      </c>
      <c r="H78" s="6">
        <f>C78/(E6*12)</f>
        <v>1.2438259122237822</v>
      </c>
      <c r="I78" t="s">
        <v>65</v>
      </c>
    </row>
    <row r="80" spans="1:12">
      <c r="B80" t="s">
        <v>66</v>
      </c>
    </row>
    <row r="81" spans="2:9">
      <c r="B81" t="s">
        <v>38</v>
      </c>
      <c r="I81" t="s">
        <v>67</v>
      </c>
    </row>
  </sheetData>
  <mergeCells count="86">
    <mergeCell ref="J1:K1"/>
    <mergeCell ref="K43:L43"/>
    <mergeCell ref="B37:H37"/>
    <mergeCell ref="K37:L37"/>
    <mergeCell ref="B30:H30"/>
    <mergeCell ref="K30:L30"/>
    <mergeCell ref="B31:H31"/>
    <mergeCell ref="K31:L31"/>
    <mergeCell ref="B32:H32"/>
    <mergeCell ref="K32:L32"/>
    <mergeCell ref="B33:H33"/>
    <mergeCell ref="K33:L33"/>
    <mergeCell ref="K34:L34"/>
    <mergeCell ref="B36:H36"/>
    <mergeCell ref="B34:H34"/>
    <mergeCell ref="A71:E71"/>
    <mergeCell ref="B57:E57"/>
    <mergeCell ref="F57:H57"/>
    <mergeCell ref="I57:L57"/>
    <mergeCell ref="B58:E58"/>
    <mergeCell ref="F58:H58"/>
    <mergeCell ref="I58:L58"/>
    <mergeCell ref="B59:E59"/>
    <mergeCell ref="F59:H59"/>
    <mergeCell ref="I59:L59"/>
    <mergeCell ref="A65:L65"/>
    <mergeCell ref="A66:L66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46:H46"/>
    <mergeCell ref="K46:L46"/>
    <mergeCell ref="K47:L47"/>
    <mergeCell ref="K48:L48"/>
    <mergeCell ref="B52:E52"/>
    <mergeCell ref="F52:H52"/>
    <mergeCell ref="I52:L52"/>
    <mergeCell ref="B44:H44"/>
    <mergeCell ref="K44:L44"/>
    <mergeCell ref="B45:H45"/>
    <mergeCell ref="K45:L45"/>
    <mergeCell ref="K36:L36"/>
    <mergeCell ref="B42:H42"/>
    <mergeCell ref="K42:L42"/>
    <mergeCell ref="B38:H38"/>
    <mergeCell ref="K38:L38"/>
    <mergeCell ref="B39:H39"/>
    <mergeCell ref="K39:L39"/>
    <mergeCell ref="B40:H40"/>
    <mergeCell ref="K40:L40"/>
    <mergeCell ref="B41:H41"/>
    <mergeCell ref="K41:L41"/>
    <mergeCell ref="B43:H43"/>
    <mergeCell ref="B35:H35"/>
    <mergeCell ref="K35:L35"/>
    <mergeCell ref="K26:L26"/>
    <mergeCell ref="B29:H29"/>
    <mergeCell ref="K29:L29"/>
    <mergeCell ref="B27:H27"/>
    <mergeCell ref="K27:L27"/>
    <mergeCell ref="B28:H28"/>
    <mergeCell ref="K28:L28"/>
    <mergeCell ref="B22:H22"/>
    <mergeCell ref="K22:L22"/>
    <mergeCell ref="B23:H23"/>
    <mergeCell ref="K23:L23"/>
    <mergeCell ref="B25:H25"/>
    <mergeCell ref="K25:L25"/>
    <mergeCell ref="B24:H24"/>
    <mergeCell ref="K24:L24"/>
    <mergeCell ref="A2:L2"/>
    <mergeCell ref="A3:L3"/>
    <mergeCell ref="A7:B7"/>
    <mergeCell ref="A20:B20"/>
    <mergeCell ref="B21:H21"/>
    <mergeCell ref="K21:L21"/>
    <mergeCell ref="E4:H4"/>
  </mergeCells>
  <pageMargins left="0.16" right="0.12" top="0.75" bottom="0.75" header="0.2" footer="0.3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2015-03-27T11:15:08Z</dcterms:modified>
</cp:coreProperties>
</file>