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  <sheet name="2015" sheetId="4" r:id="rId2"/>
  </sheets>
  <calcPr calcId="125725"/>
</workbook>
</file>

<file path=xl/calcChain.xml><?xml version="1.0" encoding="utf-8"?>
<calcChain xmlns="http://schemas.openxmlformats.org/spreadsheetml/2006/main">
  <c r="K36" i="3"/>
  <c r="K35"/>
  <c r="K34"/>
  <c r="B49" l="1"/>
  <c r="E76" i="4"/>
  <c r="H75"/>
  <c r="J74"/>
  <c r="B63"/>
  <c r="U54"/>
  <c r="T54"/>
  <c r="W53"/>
  <c r="W52"/>
  <c r="W51"/>
  <c r="W50"/>
  <c r="W49"/>
  <c r="W48"/>
  <c r="W47"/>
  <c r="W46"/>
  <c r="W45"/>
  <c r="W44"/>
  <c r="W43"/>
  <c r="W42"/>
  <c r="W41"/>
  <c r="B41"/>
  <c r="W40"/>
  <c r="D40"/>
  <c r="W39"/>
  <c r="W38"/>
  <c r="W37"/>
  <c r="W36"/>
  <c r="W35"/>
  <c r="W34"/>
  <c r="W33"/>
  <c r="V33"/>
  <c r="W32"/>
  <c r="V32"/>
  <c r="W31"/>
  <c r="V31"/>
  <c r="W30"/>
  <c r="V30"/>
  <c r="W29"/>
  <c r="V29"/>
  <c r="W28"/>
  <c r="V28"/>
  <c r="W27"/>
  <c r="V27"/>
  <c r="W26"/>
  <c r="V26"/>
  <c r="W25"/>
  <c r="V25"/>
  <c r="W24"/>
  <c r="V24"/>
  <c r="W23"/>
  <c r="V23"/>
  <c r="W22"/>
  <c r="V22"/>
  <c r="W21"/>
  <c r="V21"/>
  <c r="W20"/>
  <c r="V20"/>
  <c r="G20"/>
  <c r="W19"/>
  <c r="V19"/>
  <c r="W18"/>
  <c r="V18"/>
  <c r="G18"/>
  <c r="W17"/>
  <c r="V17"/>
  <c r="G17"/>
  <c r="W16"/>
  <c r="V16"/>
  <c r="G16"/>
  <c r="W15"/>
  <c r="V15"/>
  <c r="G15"/>
  <c r="W14"/>
  <c r="V14"/>
  <c r="J14"/>
  <c r="W13"/>
  <c r="V13"/>
  <c r="W12"/>
  <c r="V12"/>
  <c r="W11"/>
  <c r="V11"/>
  <c r="W10"/>
  <c r="V10"/>
  <c r="W9"/>
  <c r="V9"/>
  <c r="W8"/>
  <c r="V8"/>
  <c r="W7"/>
  <c r="W54" s="1"/>
  <c r="V7"/>
  <c r="V54" s="1"/>
  <c r="G7"/>
  <c r="I7" s="1"/>
  <c r="A21" s="1"/>
  <c r="B6"/>
  <c r="K33" i="3" l="1"/>
  <c r="K32" l="1"/>
  <c r="K30" l="1"/>
  <c r="K31"/>
  <c r="K28" l="1"/>
  <c r="K27" l="1"/>
  <c r="K24"/>
  <c r="K25" l="1"/>
  <c r="K23" l="1"/>
  <c r="B39" l="1"/>
  <c r="E69"/>
  <c r="H68"/>
  <c r="J67"/>
  <c r="B56"/>
  <c r="D38"/>
  <c r="G17"/>
  <c r="G16"/>
  <c r="G15"/>
  <c r="G14"/>
  <c r="G7"/>
  <c r="I7" s="1"/>
  <c r="B6"/>
  <c r="A20" l="1"/>
  <c r="J13"/>
  <c r="G38" l="1"/>
  <c r="K68" l="1"/>
  <c r="C69" s="1"/>
  <c r="H69" s="1"/>
  <c r="F51" s="1"/>
  <c r="K24" i="4"/>
  <c r="K35" s="1"/>
  <c r="K36" s="1"/>
  <c r="K37" s="1"/>
  <c r="K38" l="1"/>
  <c r="G40" s="1"/>
  <c r="K75" s="1"/>
  <c r="C76" s="1"/>
  <c r="H76" s="1"/>
  <c r="F54" s="1"/>
</calcChain>
</file>

<file path=xl/sharedStrings.xml><?xml version="1.0" encoding="utf-8"?>
<sst xmlns="http://schemas.openxmlformats.org/spreadsheetml/2006/main" count="307" uniqueCount="155">
  <si>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</si>
  <si>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</si>
  <si>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</si>
  <si>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</si>
  <si>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</si>
  <si>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</si>
  <si>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</si>
  <si>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</si>
  <si>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</si>
  <si>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</si>
  <si>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</si>
  <si>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</si>
  <si>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</si>
  <si>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</si>
  <si>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</si>
  <si>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</si>
  <si>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</si>
  <si>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</si>
  <si>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</si>
  <si>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</si>
  <si>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</si>
  <si>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Всего:</t>
  </si>
  <si>
    <t>ИТОГО: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</si>
  <si>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</si>
  <si>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</si>
  <si>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</si>
  <si>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</si>
  <si>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</si>
  <si>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</si>
  <si>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</si>
  <si>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</si>
  <si>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</si>
  <si>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</si>
  <si>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</si>
  <si>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</si>
  <si>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</si>
  <si>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</si>
  <si>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</si>
  <si>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</si>
  <si>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</si>
  <si>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</si>
  <si>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</si>
  <si>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</si>
  <si>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</si>
  <si>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</si>
  <si>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</si>
  <si>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</si>
  <si>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</si>
  <si>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</si>
  <si>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</si>
  <si>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</si>
  <si>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</si>
  <si>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</si>
  <si>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</si>
  <si>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</si>
  <si>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</si>
  <si>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</si>
  <si>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</si>
  <si>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</si>
  <si>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</si>
  <si>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</si>
  <si>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</si>
  <si>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</si>
  <si>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</si>
  <si>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</si>
  <si>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</si>
  <si>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</si>
  <si>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</si>
  <si>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</si>
  <si>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</si>
  <si>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</si>
  <si>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</si>
  <si>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</si>
  <si>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Б 105 (I)</t>
  </si>
  <si>
    <t xml:space="preserve"> - содержание общего имущества - 11,20 рубля с кв.метра общей площади в месяц;</t>
  </si>
  <si>
    <t xml:space="preserve"> - содержание общедомовых приборов учета - 1,25 рубля с кв.метра в месяц;</t>
  </si>
  <si>
    <t xml:space="preserve"> - отопление - </t>
  </si>
  <si>
    <t>рубля с кв.метра или -</t>
  </si>
  <si>
    <r>
      <t>Гкал/м</t>
    </r>
    <r>
      <rPr>
        <sz val="11"/>
        <color theme="1"/>
        <rFont val="Calibri"/>
        <family val="2"/>
        <charset val="204"/>
      </rPr>
      <t>² (ежемесячно равными долями,</t>
    </r>
  </si>
  <si>
    <t xml:space="preserve"> исходя из объемов потребления в</t>
  </si>
  <si>
    <t>году, с последующим перерасчетом по окончании</t>
  </si>
  <si>
    <t>г.);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</si>
  <si>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</si>
  <si>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</si>
  <si>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</si>
  <si>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</si>
  <si>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 xml:space="preserve">         При этом в  2013 году вводится оплата за коммунальные услуги на общедомовые нужды.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</si>
  <si>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3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</si>
  <si>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11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</si>
  <si>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14 -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</si>
  <si>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15 -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</si>
  <si>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20-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</si>
  <si>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23 -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</si>
  <si>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28 -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</si>
  <si>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30 - </t>
    </r>
  </si>
  <si>
    <t xml:space="preserve"> -  непредвиденные затраты (компенсаторы, арматура, эл.арматура, замки и т.д.)</t>
  </si>
  <si>
    <t xml:space="preserve"> -  поверка (замена) манометров и термометров</t>
  </si>
  <si>
    <t xml:space="preserve"> -  чистка кровли от снега</t>
  </si>
  <si>
    <t xml:space="preserve"> -  установка новогодней елки  </t>
  </si>
  <si>
    <t xml:space="preserve"> -  мероприятия по энергоресурсосбережению</t>
  </si>
  <si>
    <t xml:space="preserve"> -  передача бесхозных инженерных сетей</t>
  </si>
  <si>
    <t xml:space="preserve"> -  благоустройство придомовой территории</t>
  </si>
  <si>
    <t xml:space="preserve"> - тех. обслуживание видеонаблюдения </t>
  </si>
  <si>
    <t xml:space="preserve"> - плата за охранную сигнализацию ИТП</t>
  </si>
  <si>
    <t xml:space="preserve">   рублей      (</t>
  </si>
  <si>
    <r>
      <t>5,45 руб./м</t>
    </r>
    <r>
      <rPr>
        <sz val="11"/>
        <color theme="1"/>
        <rFont val="Calibri"/>
        <family val="2"/>
        <charset val="204"/>
      </rPr>
      <t>²</t>
    </r>
  </si>
  <si>
    <t>Управление МКД (14%)</t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</si>
  <si>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</si>
  <si>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( ОАО "Северное управление")</t>
  </si>
  <si>
    <t>16,7 руб./м²</t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</si>
  <si>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</si>
  <si>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</si>
  <si>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</si>
  <si>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</si>
  <si>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</si>
  <si>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</si>
  <si>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</si>
  <si>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</si>
  <si>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 xml:space="preserve">    96    ( </t>
  </si>
  <si>
    <t>Монтаж охранной сигнализации (25%).</t>
  </si>
  <si>
    <t>шт.</t>
  </si>
  <si>
    <t>раб.</t>
  </si>
  <si>
    <t>Монтаж досок объявлений при входе и внутри подъезда.</t>
  </si>
  <si>
    <t>Монтаж номера дома на фасад здания</t>
  </si>
  <si>
    <t>№ дома</t>
  </si>
  <si>
    <t>S тех. пас</t>
  </si>
  <si>
    <t>S квартпл</t>
  </si>
  <si>
    <t>%кв</t>
  </si>
  <si>
    <t>% тех.п.</t>
  </si>
  <si>
    <t>Ремонт бытового помещения (2,24%)</t>
  </si>
  <si>
    <t>Замена трансформатора тока (по предписанию энергосбыта)(2,24%)</t>
  </si>
  <si>
    <t>Чистка КНС (канализационной насосной станции) (2,24%)</t>
  </si>
  <si>
    <t>Генеральная уборка в октябре.</t>
  </si>
  <si>
    <r>
      <t xml:space="preserve">м </t>
    </r>
    <r>
      <rPr>
        <sz val="11"/>
        <color theme="1"/>
        <rFont val="Calibri"/>
        <family val="2"/>
        <charset val="204"/>
      </rPr>
      <t>²</t>
    </r>
  </si>
  <si>
    <t>м</t>
  </si>
  <si>
    <t>Замена питающих кабелей на электродвигатели насосов КНС (2,24%).</t>
  </si>
  <si>
    <t>Регистрация видеонаблюдения(2,24%).</t>
  </si>
  <si>
    <t>Установка новогодней елки (2,24 %)</t>
  </si>
  <si>
    <t>Тех. обслуживание охранной сигнализации ИТП( 25%).</t>
  </si>
  <si>
    <t>мес.</t>
  </si>
  <si>
    <t xml:space="preserve"> рублей (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</si>
  <si>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12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</si>
  <si>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26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</si>
  <si>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29 -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</si>
  <si>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31 -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</si>
  <si>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34 -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</si>
  <si>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37 - </t>
    </r>
  </si>
  <si>
    <t xml:space="preserve">Что  с  учетом  перерасхода (+)   или   экономии (-)  средств    в </t>
  </si>
  <si>
    <t>Б 96 (I)</t>
  </si>
  <si>
    <t>Перерасход (+) или экономия (-) средств в 2014 году.</t>
  </si>
  <si>
    <t>Всего в 2014году:</t>
  </si>
  <si>
    <t>ИТОГО за 2014год:</t>
  </si>
  <si>
    <t>ИТОГО на 31.12.2014г:</t>
  </si>
  <si>
    <t>Предъявлен на рассмотрение</t>
  </si>
  <si>
    <t>Накладные расходы (14%)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</si>
</sst>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rgb="FF003F2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4F0DD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ACC8BD"/>
      </bottom>
      <diagonal/>
    </border>
    <border>
      <left style="medium">
        <color indexed="64"/>
      </left>
      <right/>
      <top style="thin">
        <color rgb="FFACC8BD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thin">
        <color rgb="FFACC8BD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thin">
        <color rgb="FFACC8BD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94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6" fillId="0" borderId="0" xfId="0" applyNumberFormat="1" applyFon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7" fillId="0" borderId="0" xfId="0" applyFont="1" applyAlignment="1">
      <alignment horizontal="right"/>
    </xf>
    <xf numFmtId="0" fontId="0" fillId="0" borderId="8" xfId="0" applyBorder="1" applyAlignment="1"/>
    <xf numFmtId="0" fontId="0" fillId="0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10" xfId="0" applyFill="1" applyBorder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10" xfId="0" applyFont="1" applyBorder="1" applyAlignment="1">
      <alignment horizontal="center"/>
    </xf>
    <xf numFmtId="165" fontId="10" fillId="0" borderId="0" xfId="0" applyNumberFormat="1" applyFont="1" applyFill="1" applyBorder="1" applyAlignment="1">
      <alignment horizontal="right" vertical="top" wrapText="1"/>
    </xf>
    <xf numFmtId="0" fontId="0" fillId="0" borderId="8" xfId="0" applyBorder="1" applyAlignment="1">
      <alignment horizontal="center"/>
    </xf>
    <xf numFmtId="0" fontId="0" fillId="0" borderId="0" xfId="0"/>
    <xf numFmtId="0" fontId="0" fillId="0" borderId="9" xfId="0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/>
    <xf numFmtId="0" fontId="0" fillId="2" borderId="14" xfId="0" applyFill="1" applyBorder="1"/>
    <xf numFmtId="0" fontId="0" fillId="3" borderId="14" xfId="0" applyFill="1" applyBorder="1"/>
    <xf numFmtId="4" fontId="0" fillId="3" borderId="14" xfId="0" applyNumberFormat="1" applyFill="1" applyBorder="1" applyAlignment="1">
      <alignment horizontal="center"/>
    </xf>
    <xf numFmtId="4" fontId="0" fillId="2" borderId="15" xfId="0" applyNumberFormat="1" applyFill="1" applyBorder="1" applyAlignment="1">
      <alignment horizontal="center"/>
    </xf>
    <xf numFmtId="0" fontId="11" fillId="4" borderId="16" xfId="0" applyFont="1" applyFill="1" applyBorder="1" applyAlignment="1">
      <alignment horizontal="left" vertical="top" wrapText="1"/>
    </xf>
    <xf numFmtId="4" fontId="11" fillId="2" borderId="16" xfId="0" applyNumberFormat="1" applyFont="1" applyFill="1" applyBorder="1" applyAlignment="1">
      <alignment horizontal="right" vertical="top"/>
    </xf>
    <xf numFmtId="4" fontId="11" fillId="3" borderId="17" xfId="0" applyNumberFormat="1" applyFont="1" applyFill="1" applyBorder="1" applyAlignment="1">
      <alignment horizontal="right" vertical="top"/>
    </xf>
    <xf numFmtId="4" fontId="0" fillId="3" borderId="11" xfId="0" applyNumberForma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11" fillId="4" borderId="18" xfId="0" applyFont="1" applyFill="1" applyBorder="1" applyAlignment="1">
      <alignment horizontal="left" vertical="top" wrapText="1"/>
    </xf>
    <xf numFmtId="4" fontId="11" fillId="2" borderId="18" xfId="0" applyNumberFormat="1" applyFont="1" applyFill="1" applyBorder="1" applyAlignment="1">
      <alignment horizontal="right" vertical="top"/>
    </xf>
    <xf numFmtId="4" fontId="11" fillId="3" borderId="19" xfId="0" applyNumberFormat="1" applyFont="1" applyFill="1" applyBorder="1" applyAlignment="1">
      <alignment horizontal="right" vertical="top"/>
    </xf>
    <xf numFmtId="4" fontId="0" fillId="3" borderId="0" xfId="0" applyNumberFormat="1" applyFill="1" applyBorder="1" applyAlignment="1">
      <alignment horizontal="center"/>
    </xf>
    <xf numFmtId="4" fontId="0" fillId="2" borderId="10" xfId="0" applyNumberFormat="1" applyFill="1" applyBorder="1" applyAlignment="1">
      <alignment horizontal="center"/>
    </xf>
    <xf numFmtId="2" fontId="11" fillId="2" borderId="18" xfId="0" applyNumberFormat="1" applyFont="1" applyFill="1" applyBorder="1" applyAlignment="1">
      <alignment horizontal="right" vertical="top"/>
    </xf>
    <xf numFmtId="2" fontId="11" fillId="3" borderId="19" xfId="0" applyNumberFormat="1" applyFont="1" applyFill="1" applyBorder="1" applyAlignment="1">
      <alignment horizontal="right" vertical="top"/>
    </xf>
    <xf numFmtId="0" fontId="11" fillId="4" borderId="20" xfId="0" applyFont="1" applyFill="1" applyBorder="1" applyAlignment="1">
      <alignment horizontal="left" vertical="top" wrapText="1"/>
    </xf>
    <xf numFmtId="4" fontId="11" fillId="2" borderId="8" xfId="0" applyNumberFormat="1" applyFont="1" applyFill="1" applyBorder="1" applyAlignment="1">
      <alignment horizontal="right" vertical="top"/>
    </xf>
    <xf numFmtId="4" fontId="11" fillId="3" borderId="10" xfId="0" applyNumberFormat="1" applyFont="1" applyFill="1" applyBorder="1" applyAlignment="1">
      <alignment horizontal="right" vertical="top"/>
    </xf>
    <xf numFmtId="0" fontId="11" fillId="4" borderId="10" xfId="0" applyFont="1" applyFill="1" applyBorder="1" applyAlignment="1">
      <alignment horizontal="left" vertical="top" wrapText="1"/>
    </xf>
    <xf numFmtId="0" fontId="11" fillId="4" borderId="21" xfId="0" applyFont="1" applyFill="1" applyBorder="1" applyAlignment="1">
      <alignment horizontal="left" vertical="top" wrapText="1"/>
    </xf>
    <xf numFmtId="4" fontId="11" fillId="2" borderId="22" xfId="0" applyNumberFormat="1" applyFont="1" applyFill="1" applyBorder="1" applyAlignment="1">
      <alignment horizontal="right" vertical="top"/>
    </xf>
    <xf numFmtId="4" fontId="11" fillId="3" borderId="21" xfId="0" applyNumberFormat="1" applyFont="1" applyFill="1" applyBorder="1" applyAlignment="1">
      <alignment horizontal="right" vertical="top"/>
    </xf>
    <xf numFmtId="4" fontId="0" fillId="3" borderId="23" xfId="0" applyNumberFormat="1" applyFill="1" applyBorder="1" applyAlignment="1">
      <alignment horizontal="center"/>
    </xf>
    <xf numFmtId="4" fontId="0" fillId="2" borderId="21" xfId="0" applyNumberFormat="1" applyFill="1" applyBorder="1" applyAlignment="1">
      <alignment horizontal="center"/>
    </xf>
    <xf numFmtId="0" fontId="0" fillId="0" borderId="6" xfId="0" applyBorder="1"/>
    <xf numFmtId="4" fontId="0" fillId="0" borderId="12" xfId="0" applyNumberFormat="1" applyBorder="1"/>
    <xf numFmtId="0" fontId="1" fillId="0" borderId="12" xfId="0" applyFont="1" applyBorder="1"/>
    <xf numFmtId="4" fontId="0" fillId="0" borderId="12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4" fontId="10" fillId="0" borderId="0" xfId="0" applyNumberFormat="1" applyFont="1" applyFill="1" applyBorder="1" applyAlignment="1">
      <alignment horizontal="right" vertical="top" wrapText="1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/>
    <xf numFmtId="0" fontId="0" fillId="0" borderId="2" xfId="0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9" fillId="0" borderId="8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" fontId="9" fillId="0" borderId="8" xfId="0" applyNumberFormat="1" applyFont="1" applyFill="1" applyBorder="1" applyAlignment="1">
      <alignment horizontal="right"/>
    </xf>
    <xf numFmtId="4" fontId="9" fillId="0" borderId="9" xfId="0" applyNumberFormat="1" applyFont="1" applyFill="1" applyBorder="1" applyAlignment="1">
      <alignment horizontal="righ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0" fillId="0" borderId="0" xfId="0" applyAlignment="1">
      <alignment horizontal="lef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4" fontId="0" fillId="0" borderId="6" xfId="0" applyNumberFormat="1" applyBorder="1" applyAlignment="1"/>
    <xf numFmtId="4" fontId="0" fillId="0" borderId="7" xfId="0" applyNumberFormat="1" applyBorder="1" applyAlignment="1"/>
    <xf numFmtId="4" fontId="3" fillId="0" borderId="13" xfId="0" applyNumberFormat="1" applyFont="1" applyBorder="1" applyAlignment="1"/>
    <xf numFmtId="4" fontId="3" fillId="0" borderId="15" xfId="0" applyNumberFormat="1" applyFont="1" applyBorder="1" applyAlignment="1"/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4" fontId="1" fillId="0" borderId="13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2"/>
  <sheetViews>
    <sheetView tabSelected="1" topLeftCell="A46" zoomScale="80" zoomScaleNormal="80" workbookViewId="0">
      <selection activeCell="K37" sqref="K37"/>
    </sheetView>
  </sheetViews>
  <sheetFormatPr defaultRowHeight="15"/>
  <cols>
    <col min="1" max="1" width="7.7109375" style="39" customWidth="1"/>
    <col min="2" max="2" width="9.85546875" style="39" customWidth="1"/>
    <col min="3" max="3" width="10.7109375" style="39" customWidth="1"/>
    <col min="4" max="4" width="6.28515625" style="39" customWidth="1"/>
    <col min="5" max="5" width="7.7109375" style="39" customWidth="1"/>
    <col min="6" max="6" width="9.7109375" style="39" customWidth="1"/>
    <col min="7" max="7" width="12.28515625" style="39" customWidth="1"/>
    <col min="8" max="8" width="9.85546875" style="39" customWidth="1"/>
    <col min="9" max="9" width="8" style="39" customWidth="1"/>
    <col min="10" max="10" width="13" style="39" customWidth="1"/>
    <col min="11" max="11" width="13.140625" style="39" customWidth="1"/>
    <col min="12" max="12" width="3.85546875" style="39" customWidth="1"/>
  </cols>
  <sheetData>
    <row r="1" spans="1:12">
      <c r="L1" s="113" t="s">
        <v>153</v>
      </c>
    </row>
    <row r="2" spans="1:12" ht="18.75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18.75">
      <c r="A3" s="114" t="s">
        <v>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2" ht="18.75">
      <c r="A4" s="1"/>
      <c r="B4" s="2"/>
      <c r="C4" s="4" t="s">
        <v>2</v>
      </c>
      <c r="D4" s="52">
        <v>96</v>
      </c>
      <c r="E4" s="114" t="s">
        <v>72</v>
      </c>
      <c r="F4" s="114"/>
      <c r="G4" s="114"/>
      <c r="H4" s="114"/>
      <c r="I4" s="40">
        <v>2014</v>
      </c>
      <c r="J4" s="21" t="s">
        <v>24</v>
      </c>
    </row>
    <row r="6" spans="1:12" ht="15.75">
      <c r="A6" s="3" t="s">
        <v>29</v>
      </c>
      <c r="B6" s="43">
        <f>I4</f>
        <v>2014</v>
      </c>
      <c r="C6" s="39" t="s">
        <v>30</v>
      </c>
      <c r="D6" s="58" t="s">
        <v>118</v>
      </c>
      <c r="E6" s="54">
        <v>1127.5999999999999</v>
      </c>
      <c r="F6" s="39" t="s">
        <v>62</v>
      </c>
    </row>
    <row r="7" spans="1:12" ht="15.75">
      <c r="A7" s="115">
        <v>313412.14</v>
      </c>
      <c r="B7" s="115"/>
      <c r="C7" s="5" t="s">
        <v>3</v>
      </c>
      <c r="G7" s="8">
        <f>A7-J8</f>
        <v>157214.14000000001</v>
      </c>
      <c r="H7" s="105" t="s">
        <v>140</v>
      </c>
      <c r="I7" s="7">
        <f>(G7/A7)*100</f>
        <v>50.162109227804642</v>
      </c>
      <c r="J7" s="39" t="s">
        <v>4</v>
      </c>
    </row>
    <row r="8" spans="1:12" ht="15.75">
      <c r="A8" s="39" t="s">
        <v>71</v>
      </c>
      <c r="J8" s="108">
        <v>156198</v>
      </c>
      <c r="K8" s="39" t="s">
        <v>5</v>
      </c>
    </row>
    <row r="9" spans="1:12">
      <c r="A9" s="39" t="s">
        <v>70</v>
      </c>
    </row>
    <row r="10" spans="1:12">
      <c r="A10" s="56" t="s">
        <v>141</v>
      </c>
      <c r="B10" s="23">
        <v>9914.89</v>
      </c>
      <c r="C10" s="39" t="s">
        <v>10</v>
      </c>
      <c r="E10" s="30" t="s">
        <v>143</v>
      </c>
      <c r="F10" s="23">
        <v>10413.129999999999</v>
      </c>
      <c r="G10" s="39" t="s">
        <v>10</v>
      </c>
      <c r="I10" s="30" t="s">
        <v>145</v>
      </c>
      <c r="J10" s="23">
        <v>9211.43</v>
      </c>
      <c r="K10" s="39" t="s">
        <v>10</v>
      </c>
    </row>
    <row r="11" spans="1:12">
      <c r="A11" s="56" t="s">
        <v>142</v>
      </c>
      <c r="B11" s="23">
        <v>10489.01</v>
      </c>
      <c r="C11" s="39" t="s">
        <v>10</v>
      </c>
      <c r="E11" s="30" t="s">
        <v>144</v>
      </c>
      <c r="F11" s="23">
        <v>9602.2099999999991</v>
      </c>
      <c r="G11" s="39" t="s">
        <v>10</v>
      </c>
      <c r="I11" s="30" t="s">
        <v>146</v>
      </c>
      <c r="J11" s="23">
        <v>14873.23</v>
      </c>
      <c r="K11" s="39" t="s">
        <v>10</v>
      </c>
    </row>
    <row r="12" spans="1:12">
      <c r="B12" s="23"/>
      <c r="E12" s="46"/>
      <c r="F12" s="23"/>
      <c r="I12" s="46"/>
      <c r="J12" s="23"/>
    </row>
    <row r="13" spans="1:12" ht="15.75">
      <c r="A13" s="39" t="s">
        <v>32</v>
      </c>
      <c r="J13" s="23">
        <f>G14+G15+G16+G17</f>
        <v>156198</v>
      </c>
      <c r="K13" s="25" t="s">
        <v>33</v>
      </c>
    </row>
    <row r="14" spans="1:12">
      <c r="A14" s="9" t="s">
        <v>6</v>
      </c>
      <c r="B14" s="39" t="s">
        <v>7</v>
      </c>
      <c r="G14" s="6">
        <f>(J8*43.5/100)</f>
        <v>67946.13</v>
      </c>
      <c r="H14" s="39" t="s">
        <v>10</v>
      </c>
    </row>
    <row r="15" spans="1:12">
      <c r="A15" s="9" t="s">
        <v>6</v>
      </c>
      <c r="B15" s="39" t="s">
        <v>8</v>
      </c>
      <c r="G15" s="6">
        <f>(J8*36.6/100)</f>
        <v>57168.468000000001</v>
      </c>
      <c r="H15" s="39" t="s">
        <v>10</v>
      </c>
    </row>
    <row r="16" spans="1:12">
      <c r="A16" s="9" t="s">
        <v>6</v>
      </c>
      <c r="B16" s="39" t="s">
        <v>9</v>
      </c>
      <c r="G16" s="6">
        <f>(J8*12.5/100)</f>
        <v>19524.75</v>
      </c>
      <c r="H16" s="39" t="s">
        <v>10</v>
      </c>
      <c r="K16" s="5"/>
      <c r="L16" s="13"/>
    </row>
    <row r="17" spans="1:12">
      <c r="A17" s="9" t="s">
        <v>6</v>
      </c>
      <c r="B17" s="39" t="s">
        <v>14</v>
      </c>
      <c r="G17" s="6">
        <f>(J8*7.4/100)</f>
        <v>11558.652</v>
      </c>
      <c r="H17" s="39" t="s">
        <v>10</v>
      </c>
    </row>
    <row r="18" spans="1:12">
      <c r="G18" s="24"/>
    </row>
    <row r="19" spans="1:12">
      <c r="A19" s="10" t="s">
        <v>11</v>
      </c>
      <c r="G19" s="22">
        <v>28356.35</v>
      </c>
      <c r="H19" s="39" t="s">
        <v>12</v>
      </c>
    </row>
    <row r="20" spans="1:12" ht="15.75" thickBot="1">
      <c r="A20" s="116">
        <f>G19*I7/100</f>
        <v>14224.143260018582</v>
      </c>
      <c r="B20" s="116"/>
      <c r="C20" s="39" t="s">
        <v>68</v>
      </c>
    </row>
    <row r="21" spans="1:12">
      <c r="A21" s="11" t="s">
        <v>2</v>
      </c>
      <c r="B21" s="117" t="s">
        <v>20</v>
      </c>
      <c r="C21" s="118"/>
      <c r="D21" s="118"/>
      <c r="E21" s="118"/>
      <c r="F21" s="118"/>
      <c r="G21" s="118"/>
      <c r="H21" s="119"/>
      <c r="I21" s="11" t="s">
        <v>18</v>
      </c>
      <c r="J21" s="14" t="s">
        <v>17</v>
      </c>
      <c r="K21" s="117" t="s">
        <v>15</v>
      </c>
      <c r="L21" s="119"/>
    </row>
    <row r="22" spans="1:12" ht="15.75" thickBot="1">
      <c r="A22" s="12" t="s">
        <v>13</v>
      </c>
      <c r="B22" s="129"/>
      <c r="C22" s="130"/>
      <c r="D22" s="130"/>
      <c r="E22" s="130"/>
      <c r="F22" s="130"/>
      <c r="G22" s="130"/>
      <c r="H22" s="131"/>
      <c r="I22" s="12" t="s">
        <v>19</v>
      </c>
      <c r="J22" s="15"/>
      <c r="K22" s="132" t="s">
        <v>16</v>
      </c>
      <c r="L22" s="133"/>
    </row>
    <row r="23" spans="1:12">
      <c r="A23" s="59">
        <v>1</v>
      </c>
      <c r="B23" s="134" t="s">
        <v>119</v>
      </c>
      <c r="C23" s="135"/>
      <c r="D23" s="135"/>
      <c r="E23" s="135"/>
      <c r="F23" s="135"/>
      <c r="G23" s="135"/>
      <c r="H23" s="135"/>
      <c r="I23" s="17" t="s">
        <v>120</v>
      </c>
      <c r="J23" s="60">
        <v>1</v>
      </c>
      <c r="K23" s="127">
        <f>18878*0.25</f>
        <v>4719.5</v>
      </c>
      <c r="L23" s="128"/>
    </row>
    <row r="24" spans="1:12">
      <c r="A24" s="53">
        <v>2</v>
      </c>
      <c r="B24" s="134" t="s">
        <v>129</v>
      </c>
      <c r="C24" s="135"/>
      <c r="D24" s="135"/>
      <c r="E24" s="135"/>
      <c r="F24" s="135"/>
      <c r="G24" s="135"/>
      <c r="H24" s="135"/>
      <c r="I24" s="17" t="s">
        <v>121</v>
      </c>
      <c r="J24" s="50">
        <v>1</v>
      </c>
      <c r="K24" s="127">
        <f>7154.4*0.0224</f>
        <v>160.25855999999999</v>
      </c>
      <c r="L24" s="128"/>
    </row>
    <row r="25" spans="1:12">
      <c r="A25" s="53">
        <v>3</v>
      </c>
      <c r="B25" s="136" t="s">
        <v>122</v>
      </c>
      <c r="C25" s="137"/>
      <c r="D25" s="137"/>
      <c r="E25" s="137"/>
      <c r="F25" s="137"/>
      <c r="G25" s="137"/>
      <c r="H25" s="138"/>
      <c r="I25" s="17" t="s">
        <v>120</v>
      </c>
      <c r="J25" s="50">
        <v>2</v>
      </c>
      <c r="K25" s="139">
        <f>2800+411</f>
        <v>3211</v>
      </c>
      <c r="L25" s="140"/>
    </row>
    <row r="26" spans="1:12">
      <c r="A26" s="53">
        <v>4</v>
      </c>
      <c r="B26" s="120" t="s">
        <v>123</v>
      </c>
      <c r="C26" s="121"/>
      <c r="D26" s="121"/>
      <c r="E26" s="121"/>
      <c r="F26" s="121"/>
      <c r="G26" s="121"/>
      <c r="H26" s="121"/>
      <c r="I26" s="49" t="s">
        <v>120</v>
      </c>
      <c r="J26" s="49">
        <v>1</v>
      </c>
      <c r="K26" s="122">
        <v>260</v>
      </c>
      <c r="L26" s="123"/>
    </row>
    <row r="27" spans="1:12">
      <c r="A27" s="53">
        <v>5</v>
      </c>
      <c r="B27" s="124" t="s">
        <v>130</v>
      </c>
      <c r="C27" s="125"/>
      <c r="D27" s="125"/>
      <c r="E27" s="125"/>
      <c r="F27" s="125"/>
      <c r="G27" s="125"/>
      <c r="H27" s="126"/>
      <c r="I27" s="17" t="s">
        <v>120</v>
      </c>
      <c r="J27" s="50">
        <v>6</v>
      </c>
      <c r="K27" s="127">
        <f>(2400+3000)*0.0224</f>
        <v>120.96</v>
      </c>
      <c r="L27" s="128"/>
    </row>
    <row r="28" spans="1:12">
      <c r="A28" s="53">
        <v>6</v>
      </c>
      <c r="B28" s="134" t="s">
        <v>131</v>
      </c>
      <c r="C28" s="141"/>
      <c r="D28" s="141"/>
      <c r="E28" s="141"/>
      <c r="F28" s="141"/>
      <c r="G28" s="141"/>
      <c r="H28" s="142"/>
      <c r="I28" s="17"/>
      <c r="J28" s="50"/>
      <c r="K28" s="127">
        <f>2000*0.0224</f>
        <v>44.8</v>
      </c>
      <c r="L28" s="128"/>
    </row>
    <row r="29" spans="1:12">
      <c r="A29" s="53">
        <v>7</v>
      </c>
      <c r="B29" s="136" t="s">
        <v>132</v>
      </c>
      <c r="C29" s="143"/>
      <c r="D29" s="143"/>
      <c r="E29" s="143"/>
      <c r="F29" s="143"/>
      <c r="G29" s="143"/>
      <c r="H29" s="138"/>
      <c r="I29" s="17" t="s">
        <v>133</v>
      </c>
      <c r="J29" s="17">
        <v>252</v>
      </c>
      <c r="K29" s="144">
        <v>1000</v>
      </c>
      <c r="L29" s="145"/>
    </row>
    <row r="30" spans="1:12">
      <c r="A30" s="53">
        <v>8</v>
      </c>
      <c r="B30" s="146" t="s">
        <v>135</v>
      </c>
      <c r="C30" s="135"/>
      <c r="D30" s="135"/>
      <c r="E30" s="135"/>
      <c r="F30" s="135"/>
      <c r="G30" s="135"/>
      <c r="H30" s="147"/>
      <c r="I30" s="17" t="s">
        <v>134</v>
      </c>
      <c r="J30" s="50">
        <v>47</v>
      </c>
      <c r="K30" s="127">
        <f>(8628+4000)*0.0224</f>
        <v>282.86720000000003</v>
      </c>
      <c r="L30" s="128"/>
    </row>
    <row r="31" spans="1:12">
      <c r="A31" s="53">
        <v>9</v>
      </c>
      <c r="B31" s="134" t="s">
        <v>136</v>
      </c>
      <c r="C31" s="141"/>
      <c r="D31" s="141"/>
      <c r="E31" s="141"/>
      <c r="F31" s="141"/>
      <c r="G31" s="141"/>
      <c r="H31" s="142"/>
      <c r="I31" s="17" t="s">
        <v>120</v>
      </c>
      <c r="J31" s="50">
        <v>1</v>
      </c>
      <c r="K31" s="127">
        <f>17760.7*0.0224</f>
        <v>397.83967999999999</v>
      </c>
      <c r="L31" s="128"/>
    </row>
    <row r="32" spans="1:12">
      <c r="A32" s="53">
        <v>10</v>
      </c>
      <c r="B32" s="136" t="s">
        <v>137</v>
      </c>
      <c r="C32" s="137"/>
      <c r="D32" s="137"/>
      <c r="E32" s="137"/>
      <c r="F32" s="137"/>
      <c r="G32" s="137"/>
      <c r="H32" s="138"/>
      <c r="I32" s="17" t="s">
        <v>120</v>
      </c>
      <c r="J32" s="92">
        <v>1</v>
      </c>
      <c r="K32" s="127">
        <f>19433*0.0224</f>
        <v>435.29919999999998</v>
      </c>
      <c r="L32" s="128"/>
    </row>
    <row r="33" spans="1:12">
      <c r="A33" s="53">
        <v>11</v>
      </c>
      <c r="B33" s="93" t="s">
        <v>138</v>
      </c>
      <c r="C33" s="94"/>
      <c r="D33" s="94"/>
      <c r="E33" s="94"/>
      <c r="F33" s="94"/>
      <c r="G33" s="94"/>
      <c r="H33" s="95"/>
      <c r="I33" s="34" t="s">
        <v>139</v>
      </c>
      <c r="J33" s="106">
        <v>7</v>
      </c>
      <c r="K33" s="144">
        <f>1800*7*0.25</f>
        <v>3150</v>
      </c>
      <c r="L33" s="145"/>
    </row>
    <row r="34" spans="1:12">
      <c r="A34" s="17"/>
      <c r="B34" s="136" t="s">
        <v>21</v>
      </c>
      <c r="C34" s="137"/>
      <c r="D34" s="137"/>
      <c r="E34" s="137"/>
      <c r="F34" s="137"/>
      <c r="G34" s="137"/>
      <c r="H34" s="138"/>
      <c r="I34" s="57"/>
      <c r="J34" s="55"/>
      <c r="K34" s="144">
        <f>SUM(K23:L33)</f>
        <v>13782.524639999998</v>
      </c>
      <c r="L34" s="145"/>
    </row>
    <row r="35" spans="1:12" ht="15.75" thickBot="1">
      <c r="A35" s="17"/>
      <c r="B35" s="166" t="s">
        <v>154</v>
      </c>
      <c r="C35" s="167"/>
      <c r="D35" s="167"/>
      <c r="E35" s="167"/>
      <c r="F35" s="167"/>
      <c r="G35" s="167"/>
      <c r="H35" s="168"/>
      <c r="I35" s="57"/>
      <c r="J35" s="33"/>
      <c r="K35" s="156">
        <f>K34*0.14</f>
        <v>1929.5534495999998</v>
      </c>
      <c r="L35" s="157"/>
    </row>
    <row r="36" spans="1:12" ht="16.5" thickBot="1">
      <c r="A36" s="16"/>
      <c r="B36" s="18" t="s">
        <v>22</v>
      </c>
      <c r="C36" s="19"/>
      <c r="D36" s="19"/>
      <c r="E36" s="19"/>
      <c r="F36" s="19"/>
      <c r="G36" s="19"/>
      <c r="H36" s="20"/>
      <c r="I36" s="16"/>
      <c r="J36" s="16"/>
      <c r="K36" s="158">
        <f>SUM(K34:L35)</f>
        <v>15712.078089599998</v>
      </c>
      <c r="L36" s="159"/>
    </row>
    <row r="37" spans="1:12">
      <c r="A37" s="39" t="s">
        <v>23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1:12">
      <c r="A38" s="51" t="s">
        <v>25</v>
      </c>
      <c r="D38" s="43">
        <f>I4</f>
        <v>2014</v>
      </c>
      <c r="E38" s="39" t="s">
        <v>26</v>
      </c>
      <c r="G38" s="22">
        <f>K36-G19</f>
        <v>-12644.271910400001</v>
      </c>
      <c r="H38" s="39" t="s">
        <v>27</v>
      </c>
    </row>
    <row r="39" spans="1:12" ht="15.75" thickBot="1">
      <c r="A39" s="39" t="s">
        <v>28</v>
      </c>
      <c r="B39" s="43">
        <f>I4</f>
        <v>2014</v>
      </c>
      <c r="C39" s="39" t="s">
        <v>31</v>
      </c>
    </row>
    <row r="40" spans="1:12">
      <c r="A40" s="41" t="s">
        <v>2</v>
      </c>
      <c r="B40" s="160" t="s">
        <v>40</v>
      </c>
      <c r="C40" s="161"/>
      <c r="D40" s="161"/>
      <c r="E40" s="161"/>
      <c r="F40" s="160" t="s">
        <v>41</v>
      </c>
      <c r="G40" s="161"/>
      <c r="H40" s="162"/>
      <c r="I40" s="163" t="s">
        <v>42</v>
      </c>
      <c r="J40" s="164"/>
      <c r="K40" s="164"/>
      <c r="L40" s="165"/>
    </row>
    <row r="41" spans="1:12" ht="15.75" thickBot="1">
      <c r="A41" s="42"/>
      <c r="B41" s="148"/>
      <c r="C41" s="149"/>
      <c r="D41" s="149"/>
      <c r="E41" s="149"/>
      <c r="F41" s="148"/>
      <c r="G41" s="149"/>
      <c r="H41" s="150"/>
      <c r="I41" s="151" t="s">
        <v>108</v>
      </c>
      <c r="J41" s="152"/>
      <c r="K41" s="152"/>
      <c r="L41" s="153"/>
    </row>
    <row r="42" spans="1:12">
      <c r="A42" s="47" t="s">
        <v>34</v>
      </c>
      <c r="B42" s="178" t="s">
        <v>43</v>
      </c>
      <c r="C42" s="178"/>
      <c r="D42" s="178"/>
      <c r="E42" s="179"/>
      <c r="F42" s="169" t="s">
        <v>107</v>
      </c>
      <c r="G42" s="170"/>
      <c r="H42" s="171"/>
      <c r="I42" s="172" t="s">
        <v>109</v>
      </c>
      <c r="J42" s="173"/>
      <c r="K42" s="173"/>
      <c r="L42" s="174"/>
    </row>
    <row r="43" spans="1:12">
      <c r="A43" s="38" t="s">
        <v>35</v>
      </c>
      <c r="B43" s="137" t="s">
        <v>44</v>
      </c>
      <c r="C43" s="137"/>
      <c r="D43" s="137"/>
      <c r="E43" s="138"/>
      <c r="F43" s="175" t="s">
        <v>105</v>
      </c>
      <c r="G43" s="176"/>
      <c r="H43" s="177"/>
      <c r="I43" s="124" t="s">
        <v>49</v>
      </c>
      <c r="J43" s="125"/>
      <c r="K43" s="125"/>
      <c r="L43" s="126"/>
    </row>
    <row r="44" spans="1:12">
      <c r="A44" s="38" t="s">
        <v>36</v>
      </c>
      <c r="B44" s="137" t="s">
        <v>45</v>
      </c>
      <c r="C44" s="137"/>
      <c r="D44" s="137"/>
      <c r="E44" s="138"/>
      <c r="F44" s="175" t="s">
        <v>110</v>
      </c>
      <c r="G44" s="176"/>
      <c r="H44" s="177"/>
      <c r="I44" s="124" t="s">
        <v>111</v>
      </c>
      <c r="J44" s="125"/>
      <c r="K44" s="125"/>
      <c r="L44" s="126"/>
    </row>
    <row r="45" spans="1:12">
      <c r="A45" s="38" t="s">
        <v>37</v>
      </c>
      <c r="B45" s="137" t="s">
        <v>46</v>
      </c>
      <c r="C45" s="137"/>
      <c r="D45" s="137"/>
      <c r="E45" s="138"/>
      <c r="F45" s="175" t="s">
        <v>112</v>
      </c>
      <c r="G45" s="176"/>
      <c r="H45" s="177"/>
      <c r="I45" s="124" t="s">
        <v>113</v>
      </c>
      <c r="J45" s="125"/>
      <c r="K45" s="125"/>
      <c r="L45" s="126"/>
    </row>
    <row r="46" spans="1:12">
      <c r="A46" s="38" t="s">
        <v>38</v>
      </c>
      <c r="B46" s="137" t="s">
        <v>47</v>
      </c>
      <c r="C46" s="137"/>
      <c r="D46" s="137"/>
      <c r="E46" s="138"/>
      <c r="F46" s="175" t="s">
        <v>114</v>
      </c>
      <c r="G46" s="176"/>
      <c r="H46" s="177"/>
      <c r="I46" s="124" t="s">
        <v>115</v>
      </c>
      <c r="J46" s="125"/>
      <c r="K46" s="125"/>
      <c r="L46" s="126"/>
    </row>
    <row r="47" spans="1:12" ht="15.75" thickBot="1">
      <c r="A47" s="48" t="s">
        <v>39</v>
      </c>
      <c r="B47" s="167" t="s">
        <v>48</v>
      </c>
      <c r="C47" s="167"/>
      <c r="D47" s="167"/>
      <c r="E47" s="168"/>
      <c r="F47" s="129" t="s">
        <v>116</v>
      </c>
      <c r="G47" s="130"/>
      <c r="H47" s="131"/>
      <c r="I47" s="182" t="s">
        <v>117</v>
      </c>
      <c r="J47" s="183"/>
      <c r="K47" s="183"/>
      <c r="L47" s="184"/>
    </row>
    <row r="49" spans="1:12">
      <c r="A49" s="26" t="s">
        <v>52</v>
      </c>
      <c r="B49" s="43">
        <f>I4+1</f>
        <v>2015</v>
      </c>
      <c r="C49" s="39" t="s">
        <v>53</v>
      </c>
    </row>
    <row r="50" spans="1:12">
      <c r="A50" s="45" t="s">
        <v>74</v>
      </c>
    </row>
    <row r="51" spans="1:12">
      <c r="A51" s="45" t="s">
        <v>50</v>
      </c>
      <c r="F51" s="31">
        <f>H69</f>
        <v>3.3149852259666552</v>
      </c>
      <c r="G51" s="39" t="s">
        <v>51</v>
      </c>
    </row>
    <row r="52" spans="1:12">
      <c r="A52" s="45" t="s">
        <v>83</v>
      </c>
    </row>
    <row r="53" spans="1:12">
      <c r="A53" s="45" t="s">
        <v>84</v>
      </c>
    </row>
    <row r="54" spans="1:12">
      <c r="A54" s="45" t="s">
        <v>85</v>
      </c>
    </row>
    <row r="55" spans="1:1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</row>
    <row r="56" spans="1:12">
      <c r="A56" s="45" t="s">
        <v>54</v>
      </c>
      <c r="B56" s="43">
        <f>I4+1</f>
        <v>2015</v>
      </c>
      <c r="C56" s="39" t="s">
        <v>55</v>
      </c>
    </row>
    <row r="57" spans="1:12">
      <c r="A57" s="45" t="s">
        <v>56</v>
      </c>
    </row>
    <row r="58" spans="1:12">
      <c r="A58" s="45" t="s">
        <v>95</v>
      </c>
      <c r="J58" s="36">
        <v>10000</v>
      </c>
      <c r="K58" s="39" t="s">
        <v>10</v>
      </c>
    </row>
    <row r="59" spans="1:12">
      <c r="A59" s="45" t="s">
        <v>96</v>
      </c>
      <c r="J59" s="36">
        <v>1000</v>
      </c>
      <c r="K59" s="39" t="s">
        <v>10</v>
      </c>
    </row>
    <row r="60" spans="1:12">
      <c r="A60" s="180" t="s">
        <v>97</v>
      </c>
      <c r="B60" s="180"/>
      <c r="C60" s="180"/>
      <c r="D60" s="180"/>
      <c r="E60" s="180"/>
      <c r="J60" s="36">
        <v>8000</v>
      </c>
      <c r="K60" s="39" t="s">
        <v>10</v>
      </c>
    </row>
    <row r="61" spans="1:12">
      <c r="A61" s="45" t="s">
        <v>98</v>
      </c>
      <c r="J61" s="36">
        <v>500</v>
      </c>
      <c r="K61" s="39" t="s">
        <v>10</v>
      </c>
    </row>
    <row r="62" spans="1:12">
      <c r="A62" s="45" t="s">
        <v>99</v>
      </c>
      <c r="J62" s="36">
        <v>5000</v>
      </c>
      <c r="K62" s="39" t="s">
        <v>10</v>
      </c>
    </row>
    <row r="63" spans="1:12">
      <c r="A63" s="45" t="s">
        <v>100</v>
      </c>
      <c r="J63" s="36">
        <v>5000</v>
      </c>
      <c r="K63" s="39" t="s">
        <v>10</v>
      </c>
    </row>
    <row r="64" spans="1:12">
      <c r="A64" s="45" t="s">
        <v>101</v>
      </c>
      <c r="J64" s="36">
        <v>20000</v>
      </c>
      <c r="K64" s="39" t="s">
        <v>10</v>
      </c>
    </row>
    <row r="65" spans="1:12">
      <c r="A65" s="45" t="s">
        <v>102</v>
      </c>
      <c r="J65" s="36">
        <v>3000</v>
      </c>
      <c r="K65" s="39" t="s">
        <v>10</v>
      </c>
    </row>
    <row r="66" spans="1:12">
      <c r="A66" s="45" t="s">
        <v>103</v>
      </c>
      <c r="J66" s="36">
        <v>5000</v>
      </c>
      <c r="K66" s="39" t="s">
        <v>10</v>
      </c>
    </row>
    <row r="67" spans="1:12">
      <c r="A67" s="27" t="s">
        <v>57</v>
      </c>
      <c r="J67" s="37">
        <f>SUM(J58:J66)</f>
        <v>57500</v>
      </c>
      <c r="K67" s="28" t="s">
        <v>58</v>
      </c>
    </row>
    <row r="68" spans="1:12">
      <c r="A68" s="100" t="s">
        <v>147</v>
      </c>
      <c r="H68" s="43">
        <f>I4</f>
        <v>2014</v>
      </c>
      <c r="I68" s="39" t="s">
        <v>67</v>
      </c>
      <c r="K68" s="6">
        <f>G38</f>
        <v>-12644.271910400001</v>
      </c>
    </row>
    <row r="69" spans="1:12">
      <c r="A69" s="45" t="s">
        <v>60</v>
      </c>
      <c r="C69" s="22">
        <f>J67+K68</f>
        <v>44855.728089600001</v>
      </c>
      <c r="D69" s="43" t="s">
        <v>61</v>
      </c>
      <c r="E69" s="29">
        <f>I4+1</f>
        <v>2015</v>
      </c>
      <c r="F69" s="39" t="s">
        <v>63</v>
      </c>
      <c r="H69" s="7">
        <f>C69/(E6*12)</f>
        <v>3.3149852259666552</v>
      </c>
      <c r="I69" s="39" t="s">
        <v>64</v>
      </c>
    </row>
    <row r="71" spans="1:12">
      <c r="B71" s="39" t="s">
        <v>65</v>
      </c>
    </row>
    <row r="72" spans="1:12">
      <c r="B72" s="39" t="s">
        <v>41</v>
      </c>
      <c r="I72" s="39" t="s">
        <v>66</v>
      </c>
    </row>
    <row r="73" spans="1:12">
      <c r="L73" s="32" t="s">
        <v>148</v>
      </c>
    </row>
    <row r="74" spans="1:12">
      <c r="A74" s="181"/>
      <c r="B74" s="181"/>
      <c r="C74" s="181"/>
      <c r="D74" s="181"/>
      <c r="E74" s="181"/>
      <c r="F74" s="181"/>
      <c r="G74" s="181"/>
      <c r="H74" s="181"/>
      <c r="I74" s="181"/>
      <c r="J74" s="181"/>
      <c r="K74" s="181"/>
    </row>
    <row r="82" spans="12:12">
      <c r="L82" s="32"/>
    </row>
  </sheetData>
  <mergeCells count="61">
    <mergeCell ref="B44:E44"/>
    <mergeCell ref="F44:H44"/>
    <mergeCell ref="I44:L44"/>
    <mergeCell ref="B45:E45"/>
    <mergeCell ref="F45:H45"/>
    <mergeCell ref="I45:L45"/>
    <mergeCell ref="A60:E60"/>
    <mergeCell ref="A74:K74"/>
    <mergeCell ref="B46:E46"/>
    <mergeCell ref="F46:H46"/>
    <mergeCell ref="I46:L46"/>
    <mergeCell ref="B47:E47"/>
    <mergeCell ref="F47:H47"/>
    <mergeCell ref="I47:L47"/>
    <mergeCell ref="F42:H42"/>
    <mergeCell ref="I42:L42"/>
    <mergeCell ref="B43:E43"/>
    <mergeCell ref="F43:H43"/>
    <mergeCell ref="I43:L43"/>
    <mergeCell ref="B42:E42"/>
    <mergeCell ref="B41:E41"/>
    <mergeCell ref="F41:H41"/>
    <mergeCell ref="I41:L41"/>
    <mergeCell ref="K33:L33"/>
    <mergeCell ref="B34:H34"/>
    <mergeCell ref="K34:L34"/>
    <mergeCell ref="K35:L35"/>
    <mergeCell ref="K36:L36"/>
    <mergeCell ref="B40:E40"/>
    <mergeCell ref="F40:H40"/>
    <mergeCell ref="I40:L40"/>
    <mergeCell ref="B35:H35"/>
    <mergeCell ref="B28:H28"/>
    <mergeCell ref="K28:L28"/>
    <mergeCell ref="B29:H29"/>
    <mergeCell ref="K29:L29"/>
    <mergeCell ref="B32:H32"/>
    <mergeCell ref="K32:L32"/>
    <mergeCell ref="B30:H30"/>
    <mergeCell ref="K30:L30"/>
    <mergeCell ref="B31:H31"/>
    <mergeCell ref="K31:L31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B25:H25"/>
    <mergeCell ref="K25:L25"/>
    <mergeCell ref="A2:L2"/>
    <mergeCell ref="A3:L3"/>
    <mergeCell ref="A7:B7"/>
    <mergeCell ref="A20:B20"/>
    <mergeCell ref="B21:H21"/>
    <mergeCell ref="K21:L21"/>
    <mergeCell ref="E4:H4"/>
  </mergeCells>
  <pageMargins left="0.16" right="0.11" top="0.23" bottom="0.75" header="0.16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89"/>
  <sheetViews>
    <sheetView topLeftCell="A16" zoomScale="80" zoomScaleNormal="80" workbookViewId="0">
      <selection activeCell="O36" sqref="O36"/>
    </sheetView>
  </sheetViews>
  <sheetFormatPr defaultRowHeight="15"/>
  <cols>
    <col min="1" max="1" width="4.7109375" style="56" customWidth="1"/>
    <col min="2" max="2" width="9.85546875" style="56" customWidth="1"/>
    <col min="3" max="3" width="10.7109375" style="56" customWidth="1"/>
    <col min="4" max="4" width="6.28515625" style="56" customWidth="1"/>
    <col min="5" max="5" width="7.7109375" style="56" customWidth="1"/>
    <col min="6" max="6" width="8.140625" style="56" customWidth="1"/>
    <col min="7" max="7" width="11.5703125" style="56" customWidth="1"/>
    <col min="8" max="8" width="9.85546875" style="56" customWidth="1"/>
    <col min="9" max="9" width="8" style="56" customWidth="1"/>
    <col min="10" max="10" width="11" style="56" customWidth="1"/>
    <col min="11" max="11" width="9.7109375" style="56" customWidth="1"/>
    <col min="12" max="12" width="3.85546875" style="56" customWidth="1"/>
    <col min="13" max="16384" width="9.140625" style="56"/>
  </cols>
  <sheetData>
    <row r="1" spans="1:23">
      <c r="L1" s="32" t="s">
        <v>73</v>
      </c>
    </row>
    <row r="2" spans="1:23" ht="18.75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23" ht="18.75">
      <c r="A3" s="114" t="s">
        <v>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23" ht="18.75">
      <c r="A4" s="1"/>
      <c r="B4" s="2"/>
      <c r="C4" s="4" t="s">
        <v>2</v>
      </c>
      <c r="D4" s="96">
        <v>96</v>
      </c>
      <c r="E4" s="21" t="s">
        <v>72</v>
      </c>
      <c r="F4" s="21"/>
      <c r="G4" s="21"/>
      <c r="H4" s="96"/>
      <c r="I4" s="96">
        <v>2015</v>
      </c>
      <c r="J4" s="21" t="s">
        <v>24</v>
      </c>
    </row>
    <row r="5" spans="1:23" ht="15.75" thickBot="1"/>
    <row r="6" spans="1:23" ht="16.5" thickBot="1">
      <c r="A6" s="3" t="s">
        <v>29</v>
      </c>
      <c r="B6" s="105">
        <f>I4</f>
        <v>2015</v>
      </c>
      <c r="C6" s="56" t="s">
        <v>30</v>
      </c>
      <c r="D6" s="105" t="s">
        <v>118</v>
      </c>
      <c r="E6" s="54">
        <v>1127.5999999999999</v>
      </c>
      <c r="F6" s="56" t="s">
        <v>62</v>
      </c>
      <c r="S6" s="61" t="s">
        <v>124</v>
      </c>
      <c r="T6" s="62" t="s">
        <v>125</v>
      </c>
      <c r="U6" s="63" t="s">
        <v>126</v>
      </c>
      <c r="V6" s="64" t="s">
        <v>127</v>
      </c>
      <c r="W6" s="65" t="s">
        <v>128</v>
      </c>
    </row>
    <row r="7" spans="1:23" ht="15.75">
      <c r="A7" s="115"/>
      <c r="B7" s="115"/>
      <c r="C7" s="5" t="s">
        <v>3</v>
      </c>
      <c r="G7" s="8">
        <f>A7-J8</f>
        <v>0</v>
      </c>
      <c r="H7" s="105" t="s">
        <v>104</v>
      </c>
      <c r="I7" s="7" t="e">
        <f>(G7/A7)*100</f>
        <v>#DIV/0!</v>
      </c>
      <c r="J7" s="56" t="s">
        <v>4</v>
      </c>
      <c r="R7" s="56">
        <v>1</v>
      </c>
      <c r="S7" s="66">
        <v>100</v>
      </c>
      <c r="T7" s="67">
        <v>1138.4000000000001</v>
      </c>
      <c r="U7" s="68">
        <v>1138.4000000000001</v>
      </c>
      <c r="V7" s="69">
        <f>U7*100/U54</f>
        <v>4.3689992942208624</v>
      </c>
      <c r="W7" s="70">
        <f>T7*100/T54</f>
        <v>2.2659686697585539</v>
      </c>
    </row>
    <row r="8" spans="1:23" ht="15.75">
      <c r="A8" s="56" t="s">
        <v>71</v>
      </c>
      <c r="J8" s="54"/>
      <c r="K8" s="56" t="s">
        <v>5</v>
      </c>
      <c r="R8" s="56">
        <v>2</v>
      </c>
      <c r="S8" s="71">
        <v>105</v>
      </c>
      <c r="T8" s="72">
        <v>1139</v>
      </c>
      <c r="U8" s="73">
        <v>1138.5999999999999</v>
      </c>
      <c r="V8" s="74">
        <f>U8*100/U54</f>
        <v>4.3697668626140835</v>
      </c>
      <c r="W8" s="75">
        <f>T8*100/T54</f>
        <v>2.267162961046199</v>
      </c>
    </row>
    <row r="9" spans="1:23">
      <c r="A9" s="56" t="s">
        <v>70</v>
      </c>
      <c r="R9" s="56">
        <v>3</v>
      </c>
      <c r="S9" s="71">
        <v>106</v>
      </c>
      <c r="T9" s="72">
        <v>1139.7</v>
      </c>
      <c r="U9" s="73">
        <v>1139.7</v>
      </c>
      <c r="V9" s="74">
        <f>U9*100/U54</f>
        <v>4.3739884887768063</v>
      </c>
      <c r="W9" s="75">
        <f>T9*100/T54</f>
        <v>2.2685563008817846</v>
      </c>
    </row>
    <row r="10" spans="1:23">
      <c r="A10" s="56" t="s">
        <v>87</v>
      </c>
      <c r="B10" s="23"/>
      <c r="C10" s="56" t="s">
        <v>10</v>
      </c>
      <c r="E10" s="30" t="s">
        <v>89</v>
      </c>
      <c r="F10" s="23"/>
      <c r="G10" s="56" t="s">
        <v>10</v>
      </c>
      <c r="I10" s="30" t="s">
        <v>92</v>
      </c>
      <c r="J10" s="23"/>
      <c r="K10" s="56" t="s">
        <v>10</v>
      </c>
      <c r="R10" s="56">
        <v>4</v>
      </c>
      <c r="S10" s="71">
        <v>107</v>
      </c>
      <c r="T10" s="72">
        <v>1139.8</v>
      </c>
      <c r="U10" s="73">
        <v>1139.5999999999999</v>
      </c>
      <c r="V10" s="74">
        <f>U10*100/U54</f>
        <v>4.3736047045801945</v>
      </c>
      <c r="W10" s="75">
        <f>T10*100/T54</f>
        <v>2.2687553494297257</v>
      </c>
    </row>
    <row r="11" spans="1:23">
      <c r="A11" s="56" t="s">
        <v>69</v>
      </c>
      <c r="B11" s="23"/>
      <c r="C11" s="56" t="s">
        <v>10</v>
      </c>
      <c r="E11" s="30" t="s">
        <v>90</v>
      </c>
      <c r="F11" s="23"/>
      <c r="G11" s="56" t="s">
        <v>10</v>
      </c>
      <c r="I11" s="30" t="s">
        <v>93</v>
      </c>
      <c r="J11" s="23"/>
      <c r="K11" s="56" t="s">
        <v>10</v>
      </c>
      <c r="R11" s="56">
        <v>5</v>
      </c>
      <c r="S11" s="71">
        <v>113</v>
      </c>
      <c r="T11" s="76">
        <v>952.5</v>
      </c>
      <c r="U11" s="77">
        <v>951</v>
      </c>
      <c r="V11" s="74">
        <f>U11*100/U54</f>
        <v>3.649787709771644</v>
      </c>
      <c r="W11" s="75">
        <f>T11*100/T54</f>
        <v>1.895937419136527</v>
      </c>
    </row>
    <row r="12" spans="1:23">
      <c r="A12" s="56" t="s">
        <v>88</v>
      </c>
      <c r="B12" s="23"/>
      <c r="C12" s="56" t="s">
        <v>10</v>
      </c>
      <c r="E12" s="101" t="s">
        <v>91</v>
      </c>
      <c r="F12" s="23"/>
      <c r="G12" s="56" t="s">
        <v>10</v>
      </c>
      <c r="I12" s="101" t="s">
        <v>94</v>
      </c>
      <c r="J12" s="23"/>
      <c r="K12" s="56" t="s">
        <v>10</v>
      </c>
      <c r="R12" s="56">
        <v>6</v>
      </c>
      <c r="S12" s="71">
        <v>114</v>
      </c>
      <c r="T12" s="76">
        <v>699.3</v>
      </c>
      <c r="U12" s="77">
        <v>989.1</v>
      </c>
      <c r="V12" s="74">
        <f>U12*100/U54</f>
        <v>3.7960094886804763</v>
      </c>
      <c r="W12" s="75">
        <f>T12*100/T54</f>
        <v>1.3919464957503134</v>
      </c>
    </row>
    <row r="13" spans="1:23">
      <c r="B13" s="23"/>
      <c r="E13" s="101"/>
      <c r="F13" s="23"/>
      <c r="I13" s="101"/>
      <c r="J13" s="23"/>
      <c r="R13" s="56">
        <v>7</v>
      </c>
      <c r="S13" s="71">
        <v>111</v>
      </c>
      <c r="T13" s="76">
        <v>581.29999999999995</v>
      </c>
      <c r="U13" s="77">
        <v>673.89</v>
      </c>
      <c r="V13" s="74">
        <f>U13*100/U54</f>
        <v>2.5862833225426005</v>
      </c>
      <c r="W13" s="75">
        <f>T13*100/T54</f>
        <v>1.1570692091801187</v>
      </c>
    </row>
    <row r="14" spans="1:23" ht="15.75">
      <c r="A14" s="56" t="s">
        <v>32</v>
      </c>
      <c r="J14" s="23">
        <f>G15+G16+G17+G18</f>
        <v>0</v>
      </c>
      <c r="K14" s="25" t="s">
        <v>33</v>
      </c>
      <c r="R14" s="56">
        <v>8</v>
      </c>
      <c r="S14" s="71">
        <v>101</v>
      </c>
      <c r="T14" s="76">
        <v>1133.9000000000001</v>
      </c>
      <c r="U14" s="77">
        <v>953.6</v>
      </c>
      <c r="V14" s="74">
        <f>U14*100/U54</f>
        <v>3.6597660988835328</v>
      </c>
      <c r="W14" s="75">
        <f>T14*100/T54</f>
        <v>2.257011485101216</v>
      </c>
    </row>
    <row r="15" spans="1:23">
      <c r="A15" s="9" t="s">
        <v>6</v>
      </c>
      <c r="B15" s="56" t="s">
        <v>7</v>
      </c>
      <c r="G15" s="6">
        <f>(J8*43.5/100)</f>
        <v>0</v>
      </c>
      <c r="H15" s="56" t="s">
        <v>10</v>
      </c>
      <c r="R15" s="56">
        <v>9</v>
      </c>
      <c r="S15" s="71">
        <v>108</v>
      </c>
      <c r="T15" s="76">
        <v>1134.3</v>
      </c>
      <c r="U15" s="77">
        <v>730.32</v>
      </c>
      <c r="V15" s="74">
        <f>U15*100/U54</f>
        <v>2.8028527446902491</v>
      </c>
      <c r="W15" s="75">
        <f>T15*100/T54</f>
        <v>2.2578076792929793</v>
      </c>
    </row>
    <row r="16" spans="1:23">
      <c r="A16" s="9" t="s">
        <v>6</v>
      </c>
      <c r="B16" s="56" t="s">
        <v>8</v>
      </c>
      <c r="G16" s="6">
        <f>(J8*36.6/100)</f>
        <v>0</v>
      </c>
      <c r="H16" s="56" t="s">
        <v>10</v>
      </c>
      <c r="R16" s="56">
        <v>10</v>
      </c>
      <c r="S16" s="71">
        <v>115</v>
      </c>
      <c r="T16" s="76">
        <v>945.5</v>
      </c>
      <c r="U16" s="77">
        <v>941.1</v>
      </c>
      <c r="V16" s="74">
        <f>U16*100/U54</f>
        <v>3.611793074307144</v>
      </c>
      <c r="W16" s="75">
        <f>T16*100/T54</f>
        <v>1.8820040207806681</v>
      </c>
    </row>
    <row r="17" spans="1:23">
      <c r="A17" s="9" t="s">
        <v>6</v>
      </c>
      <c r="B17" s="56" t="s">
        <v>9</v>
      </c>
      <c r="G17" s="6">
        <f>(J8*12.5/100)</f>
        <v>0</v>
      </c>
      <c r="H17" s="56" t="s">
        <v>10</v>
      </c>
      <c r="K17" s="5"/>
      <c r="L17" s="13"/>
      <c r="R17" s="56">
        <v>11</v>
      </c>
      <c r="S17" s="71">
        <v>117</v>
      </c>
      <c r="T17" s="76">
        <v>581.1</v>
      </c>
      <c r="U17" s="77">
        <v>682.1</v>
      </c>
      <c r="V17" s="74">
        <f>U17*100/U54</f>
        <v>2.6177920050843726</v>
      </c>
      <c r="W17" s="75">
        <f>T17*100/T54</f>
        <v>1.1566711120842372</v>
      </c>
    </row>
    <row r="18" spans="1:23">
      <c r="A18" s="9" t="s">
        <v>6</v>
      </c>
      <c r="B18" s="56" t="s">
        <v>14</v>
      </c>
      <c r="G18" s="6">
        <f>(J8*7.4/100)</f>
        <v>0</v>
      </c>
      <c r="H18" s="56" t="s">
        <v>10</v>
      </c>
      <c r="R18" s="56">
        <v>12</v>
      </c>
      <c r="S18" s="71">
        <v>119</v>
      </c>
      <c r="T18" s="76">
        <v>945.5</v>
      </c>
      <c r="U18" s="77">
        <v>942.5</v>
      </c>
      <c r="V18" s="74">
        <f>U18*100/U54</f>
        <v>3.6171660530596998</v>
      </c>
      <c r="W18" s="75">
        <f>T18*100/T54</f>
        <v>1.8820040207806681</v>
      </c>
    </row>
    <row r="19" spans="1:23">
      <c r="G19" s="24"/>
      <c r="R19" s="56">
        <v>13</v>
      </c>
      <c r="S19" s="71">
        <v>120</v>
      </c>
      <c r="T19" s="76">
        <v>931.8</v>
      </c>
      <c r="U19" s="77">
        <v>936.2</v>
      </c>
      <c r="V19" s="74">
        <f>U19*100/U54</f>
        <v>3.5929876486732</v>
      </c>
      <c r="W19" s="75">
        <f>T19*100/T54</f>
        <v>1.8547343697127727</v>
      </c>
    </row>
    <row r="20" spans="1:23">
      <c r="A20" s="10" t="s">
        <v>11</v>
      </c>
      <c r="G20" s="22">
        <f>E6*5.45*12/1.03</f>
        <v>71597.126213592244</v>
      </c>
      <c r="H20" s="56" t="s">
        <v>12</v>
      </c>
      <c r="R20" s="56">
        <v>14</v>
      </c>
      <c r="S20" s="71">
        <v>121</v>
      </c>
      <c r="T20" s="76">
        <v>933.8</v>
      </c>
      <c r="U20" s="77">
        <v>934.2</v>
      </c>
      <c r="V20" s="74">
        <f>U20*100/U54</f>
        <v>3.5853119647409777</v>
      </c>
      <c r="W20" s="75">
        <f>T20*100/T54</f>
        <v>1.8587153406715895</v>
      </c>
    </row>
    <row r="21" spans="1:23" ht="15.75" thickBot="1">
      <c r="A21" s="116" t="e">
        <f>G20*I7/100</f>
        <v>#DIV/0!</v>
      </c>
      <c r="B21" s="116"/>
      <c r="C21" s="56" t="s">
        <v>68</v>
      </c>
      <c r="R21" s="56">
        <v>15</v>
      </c>
      <c r="S21" s="71">
        <v>122</v>
      </c>
      <c r="T21" s="76">
        <v>934.9</v>
      </c>
      <c r="U21" s="77">
        <v>935.3</v>
      </c>
      <c r="V21" s="74">
        <f>U21*100/U54</f>
        <v>3.5895335909036996</v>
      </c>
      <c r="W21" s="75">
        <f>T21*100/T54</f>
        <v>1.8609048746989387</v>
      </c>
    </row>
    <row r="22" spans="1:23">
      <c r="A22" s="11" t="s">
        <v>2</v>
      </c>
      <c r="B22" s="117" t="s">
        <v>20</v>
      </c>
      <c r="C22" s="118"/>
      <c r="D22" s="118"/>
      <c r="E22" s="118"/>
      <c r="F22" s="118"/>
      <c r="G22" s="118"/>
      <c r="H22" s="119"/>
      <c r="I22" s="11" t="s">
        <v>18</v>
      </c>
      <c r="J22" s="14" t="s">
        <v>17</v>
      </c>
      <c r="K22" s="117" t="s">
        <v>15</v>
      </c>
      <c r="L22" s="119"/>
      <c r="R22" s="56">
        <v>16</v>
      </c>
      <c r="S22" s="71">
        <v>123</v>
      </c>
      <c r="T22" s="76">
        <v>935.5</v>
      </c>
      <c r="U22" s="77">
        <v>938.1</v>
      </c>
      <c r="V22" s="74">
        <f>U22*100/U54</f>
        <v>3.6002795484088108</v>
      </c>
      <c r="W22" s="75">
        <f>T22*100/T54</f>
        <v>1.8620991659865838</v>
      </c>
    </row>
    <row r="23" spans="1:23" ht="15.75" thickBot="1">
      <c r="A23" s="12" t="s">
        <v>13</v>
      </c>
      <c r="B23" s="129"/>
      <c r="C23" s="130"/>
      <c r="D23" s="130"/>
      <c r="E23" s="130"/>
      <c r="F23" s="130"/>
      <c r="G23" s="130"/>
      <c r="H23" s="131"/>
      <c r="I23" s="12" t="s">
        <v>19</v>
      </c>
      <c r="J23" s="15"/>
      <c r="K23" s="132" t="s">
        <v>16</v>
      </c>
      <c r="L23" s="133"/>
      <c r="R23" s="56">
        <v>17</v>
      </c>
      <c r="S23" s="71">
        <v>124</v>
      </c>
      <c r="T23" s="76">
        <v>935.1</v>
      </c>
      <c r="U23" s="77">
        <v>935.1</v>
      </c>
      <c r="V23" s="74">
        <f>U23*100/U54</f>
        <v>3.5887660225104776</v>
      </c>
      <c r="W23" s="75">
        <f>T23*100/T54</f>
        <v>1.8613029717948204</v>
      </c>
    </row>
    <row r="24" spans="1:23" ht="15.75" thickBot="1">
      <c r="A24" s="109"/>
      <c r="B24" s="189" t="s">
        <v>149</v>
      </c>
      <c r="C24" s="190"/>
      <c r="D24" s="190"/>
      <c r="E24" s="190"/>
      <c r="F24" s="190"/>
      <c r="G24" s="190"/>
      <c r="H24" s="191"/>
      <c r="I24" s="110"/>
      <c r="J24" s="111"/>
      <c r="K24" s="192">
        <f>'2014'!G38</f>
        <v>-12644.271910400001</v>
      </c>
      <c r="L24" s="193"/>
      <c r="R24" s="56">
        <v>18</v>
      </c>
      <c r="S24" s="71">
        <v>82</v>
      </c>
      <c r="T24" s="76">
        <v>1139.2</v>
      </c>
      <c r="U24" s="77">
        <v>961.1</v>
      </c>
      <c r="V24" s="74">
        <f>U24*100/U54</f>
        <v>3.688549913629366</v>
      </c>
      <c r="W24" s="75">
        <f>T24*100/T54</f>
        <v>2.2675610581420806</v>
      </c>
    </row>
    <row r="25" spans="1:23">
      <c r="A25" s="53">
        <v>3</v>
      </c>
      <c r="B25" s="134"/>
      <c r="C25" s="135"/>
      <c r="D25" s="135"/>
      <c r="E25" s="135"/>
      <c r="F25" s="135"/>
      <c r="G25" s="135"/>
      <c r="H25" s="135"/>
      <c r="I25" s="17"/>
      <c r="J25" s="50"/>
      <c r="K25" s="127"/>
      <c r="L25" s="128"/>
      <c r="R25" s="56">
        <v>19</v>
      </c>
      <c r="S25" s="71">
        <v>83</v>
      </c>
      <c r="T25" s="76">
        <v>1138.9000000000001</v>
      </c>
      <c r="U25" s="77">
        <v>637.9</v>
      </c>
      <c r="V25" s="74">
        <f>U25*100/U54</f>
        <v>2.4481593901822625</v>
      </c>
      <c r="W25" s="75">
        <f>T25*100/T54</f>
        <v>2.2669639124982583</v>
      </c>
    </row>
    <row r="26" spans="1:23">
      <c r="A26" s="53">
        <v>3</v>
      </c>
      <c r="B26" s="136"/>
      <c r="C26" s="137"/>
      <c r="D26" s="137"/>
      <c r="E26" s="137"/>
      <c r="F26" s="137"/>
      <c r="G26" s="137"/>
      <c r="H26" s="138"/>
      <c r="I26" s="17"/>
      <c r="J26" s="50"/>
      <c r="K26" s="139"/>
      <c r="L26" s="140"/>
      <c r="R26" s="56">
        <v>20</v>
      </c>
      <c r="S26" s="71">
        <v>84</v>
      </c>
      <c r="T26" s="76">
        <v>1139</v>
      </c>
      <c r="U26" s="77">
        <v>945.6</v>
      </c>
      <c r="V26" s="74">
        <f>U26*100/U54</f>
        <v>3.6290633631546441</v>
      </c>
      <c r="W26" s="75">
        <f>T26*100/T54</f>
        <v>2.267162961046199</v>
      </c>
    </row>
    <row r="27" spans="1:23">
      <c r="A27" s="53">
        <v>4</v>
      </c>
      <c r="B27" s="120"/>
      <c r="C27" s="121"/>
      <c r="D27" s="121"/>
      <c r="E27" s="121"/>
      <c r="F27" s="121"/>
      <c r="G27" s="121"/>
      <c r="H27" s="121"/>
      <c r="I27" s="49"/>
      <c r="J27" s="49"/>
      <c r="K27" s="122"/>
      <c r="L27" s="123"/>
      <c r="R27" s="56">
        <v>21</v>
      </c>
      <c r="S27" s="71">
        <v>85</v>
      </c>
      <c r="T27" s="76">
        <v>1142.4000000000001</v>
      </c>
      <c r="U27" s="77">
        <v>892.1</v>
      </c>
      <c r="V27" s="74">
        <f>U27*100/U54</f>
        <v>3.4237388179677009</v>
      </c>
      <c r="W27" s="75">
        <f>T27*100/T54</f>
        <v>2.2739306116761879</v>
      </c>
    </row>
    <row r="28" spans="1:23">
      <c r="A28" s="53"/>
      <c r="B28" s="124"/>
      <c r="C28" s="125"/>
      <c r="D28" s="125"/>
      <c r="E28" s="125"/>
      <c r="F28" s="125"/>
      <c r="G28" s="125"/>
      <c r="H28" s="126"/>
      <c r="I28" s="17"/>
      <c r="J28" s="50"/>
      <c r="K28" s="127"/>
      <c r="L28" s="128"/>
      <c r="R28" s="56">
        <v>22</v>
      </c>
      <c r="S28" s="71">
        <v>90</v>
      </c>
      <c r="T28" s="72">
        <v>1139.3</v>
      </c>
      <c r="U28" s="73">
        <v>1139.3</v>
      </c>
      <c r="V28" s="74">
        <f>U28*100/U54</f>
        <v>4.3724533519903614</v>
      </c>
      <c r="W28" s="75">
        <f>T28*100/T54</f>
        <v>2.2677601066900213</v>
      </c>
    </row>
    <row r="29" spans="1:23">
      <c r="A29" s="53"/>
      <c r="B29" s="134"/>
      <c r="C29" s="141"/>
      <c r="D29" s="141"/>
      <c r="E29" s="141"/>
      <c r="F29" s="141"/>
      <c r="G29" s="141"/>
      <c r="H29" s="142"/>
      <c r="I29" s="17"/>
      <c r="J29" s="50"/>
      <c r="K29" s="127"/>
      <c r="L29" s="128"/>
      <c r="R29" s="56">
        <v>23</v>
      </c>
      <c r="S29" s="71">
        <v>91</v>
      </c>
      <c r="T29" s="72">
        <v>1138.4000000000001</v>
      </c>
      <c r="U29" s="73">
        <v>1123.3</v>
      </c>
      <c r="V29" s="74">
        <f>U29*100/U54</f>
        <v>4.311047880532584</v>
      </c>
      <c r="W29" s="75">
        <f>T29*100/T54</f>
        <v>2.2659686697585539</v>
      </c>
    </row>
    <row r="30" spans="1:23">
      <c r="A30" s="98"/>
      <c r="B30" s="136"/>
      <c r="C30" s="143"/>
      <c r="D30" s="143"/>
      <c r="E30" s="143"/>
      <c r="F30" s="143"/>
      <c r="G30" s="143"/>
      <c r="H30" s="138"/>
      <c r="I30" s="17"/>
      <c r="J30" s="17"/>
      <c r="K30" s="144"/>
      <c r="L30" s="145"/>
      <c r="R30" s="56">
        <v>24</v>
      </c>
      <c r="S30" s="71">
        <v>92</v>
      </c>
      <c r="T30" s="72">
        <v>1138.9000000000001</v>
      </c>
      <c r="U30" s="73">
        <v>1138.9000000000001</v>
      </c>
      <c r="V30" s="74">
        <f>U30*100/U54</f>
        <v>4.3709182152039174</v>
      </c>
      <c r="W30" s="75">
        <f>T30*100/T54</f>
        <v>2.2669639124982583</v>
      </c>
    </row>
    <row r="31" spans="1:23">
      <c r="A31" s="53"/>
      <c r="B31" s="146"/>
      <c r="C31" s="135"/>
      <c r="D31" s="135"/>
      <c r="E31" s="135"/>
      <c r="F31" s="135"/>
      <c r="G31" s="135"/>
      <c r="H31" s="147"/>
      <c r="I31" s="17"/>
      <c r="J31" s="50"/>
      <c r="K31" s="127"/>
      <c r="L31" s="128"/>
      <c r="R31" s="56">
        <v>25</v>
      </c>
      <c r="S31" s="71">
        <v>93</v>
      </c>
      <c r="T31" s="76">
        <v>1135.5</v>
      </c>
      <c r="U31" s="77">
        <v>801.7</v>
      </c>
      <c r="V31" s="74">
        <f>U31*100/U54</f>
        <v>3.0767979042312588</v>
      </c>
      <c r="W31" s="75">
        <f>T31*100/T54</f>
        <v>2.2601962618682694</v>
      </c>
    </row>
    <row r="32" spans="1:23">
      <c r="A32" s="53"/>
      <c r="B32" s="134"/>
      <c r="C32" s="141"/>
      <c r="D32" s="141"/>
      <c r="E32" s="141"/>
      <c r="F32" s="141"/>
      <c r="G32" s="141"/>
      <c r="H32" s="142"/>
      <c r="I32" s="17"/>
      <c r="J32" s="50"/>
      <c r="K32" s="127"/>
      <c r="L32" s="128"/>
      <c r="R32" s="56">
        <v>26</v>
      </c>
      <c r="S32" s="71">
        <v>98</v>
      </c>
      <c r="T32" s="72">
        <v>1140.2</v>
      </c>
      <c r="U32" s="73">
        <v>1140.2</v>
      </c>
      <c r="V32" s="74">
        <f>U32*100/U54</f>
        <v>4.3759074097598614</v>
      </c>
      <c r="W32" s="75">
        <f>T32*100/T54</f>
        <v>2.269551543621489</v>
      </c>
    </row>
    <row r="33" spans="1:23">
      <c r="A33" s="17"/>
      <c r="B33" s="136"/>
      <c r="C33" s="137"/>
      <c r="D33" s="137"/>
      <c r="E33" s="137"/>
      <c r="F33" s="137"/>
      <c r="G33" s="137"/>
      <c r="H33" s="138"/>
      <c r="I33" s="17"/>
      <c r="J33" s="98"/>
      <c r="K33" s="127"/>
      <c r="L33" s="128"/>
      <c r="R33" s="56">
        <v>27</v>
      </c>
      <c r="S33" s="71">
        <v>99</v>
      </c>
      <c r="T33" s="72">
        <v>1139.5999999999999</v>
      </c>
      <c r="U33" s="73">
        <v>1177.4000000000001</v>
      </c>
      <c r="V33" s="74">
        <f>U33*100/U54</f>
        <v>4.5186751308991946</v>
      </c>
      <c r="W33" s="75">
        <f>T33*100/T54</f>
        <v>2.2683572523338436</v>
      </c>
    </row>
    <row r="34" spans="1:23">
      <c r="A34" s="53"/>
      <c r="B34" s="102"/>
      <c r="C34" s="100"/>
      <c r="D34" s="100"/>
      <c r="E34" s="100"/>
      <c r="F34" s="100"/>
      <c r="G34" s="100"/>
      <c r="H34" s="103"/>
      <c r="I34" s="34"/>
      <c r="J34" s="106"/>
      <c r="K34" s="144"/>
      <c r="L34" s="145"/>
      <c r="R34" s="56">
        <v>28</v>
      </c>
      <c r="S34" s="78">
        <v>70</v>
      </c>
      <c r="T34" s="79">
        <v>1136.5999999999999</v>
      </c>
      <c r="U34" s="80"/>
      <c r="V34" s="74"/>
      <c r="W34" s="75">
        <f>T34*100/T54</f>
        <v>2.2623857958956184</v>
      </c>
    </row>
    <row r="35" spans="1:23">
      <c r="A35" s="17"/>
      <c r="B35" s="136" t="s">
        <v>150</v>
      </c>
      <c r="C35" s="137"/>
      <c r="D35" s="137"/>
      <c r="E35" s="137"/>
      <c r="F35" s="137"/>
      <c r="G35" s="137"/>
      <c r="H35" s="137"/>
      <c r="I35" s="17"/>
      <c r="J35" s="107"/>
      <c r="K35" s="154">
        <f>SUM(K15:L34)</f>
        <v>-12644.271910400001</v>
      </c>
      <c r="L35" s="155"/>
      <c r="R35" s="56">
        <v>29</v>
      </c>
      <c r="S35" s="81">
        <v>71</v>
      </c>
      <c r="T35" s="79">
        <v>1132.9000000000001</v>
      </c>
      <c r="U35" s="80"/>
      <c r="V35" s="74"/>
      <c r="W35" s="75">
        <f>T35*100/T54</f>
        <v>2.2550209996218076</v>
      </c>
    </row>
    <row r="36" spans="1:23">
      <c r="A36" s="17"/>
      <c r="B36" s="136" t="s">
        <v>106</v>
      </c>
      <c r="C36" s="137"/>
      <c r="D36" s="137"/>
      <c r="E36" s="137"/>
      <c r="F36" s="137"/>
      <c r="G36" s="137"/>
      <c r="H36" s="137"/>
      <c r="I36" s="17"/>
      <c r="J36" s="107"/>
      <c r="K36" s="144">
        <f>K35*0.14</f>
        <v>-1770.1980674560002</v>
      </c>
      <c r="L36" s="145"/>
      <c r="R36" s="56">
        <v>30</v>
      </c>
      <c r="S36" s="81">
        <v>72</v>
      </c>
      <c r="T36" s="79">
        <v>1135.5999999999999</v>
      </c>
      <c r="U36" s="80"/>
      <c r="V36" s="74"/>
      <c r="W36" s="75">
        <f>T36*100/T54</f>
        <v>2.26039531041621</v>
      </c>
    </row>
    <row r="37" spans="1:23" ht="15.75" thickBot="1">
      <c r="A37" s="17"/>
      <c r="B37" s="56" t="s">
        <v>151</v>
      </c>
      <c r="I37" s="112"/>
      <c r="K37" s="185">
        <f>SUM(K35:L36)</f>
        <v>-14414.469977856001</v>
      </c>
      <c r="L37" s="186"/>
      <c r="R37" s="56">
        <v>31</v>
      </c>
      <c r="S37" s="81">
        <v>73</v>
      </c>
      <c r="T37" s="79">
        <v>1135.7</v>
      </c>
      <c r="U37" s="80"/>
      <c r="V37" s="74"/>
      <c r="W37" s="75">
        <f>T37*100/T54</f>
        <v>2.2605943589641511</v>
      </c>
    </row>
    <row r="38" spans="1:23" ht="16.5" thickBot="1">
      <c r="A38" s="16"/>
      <c r="B38" s="18" t="s">
        <v>152</v>
      </c>
      <c r="C38" s="19"/>
      <c r="D38" s="19"/>
      <c r="E38" s="19"/>
      <c r="F38" s="19"/>
      <c r="G38" s="19"/>
      <c r="H38" s="20"/>
      <c r="I38" s="16"/>
      <c r="J38" s="16"/>
      <c r="K38" s="187">
        <f>K37+K24</f>
        <v>-27058.741888256001</v>
      </c>
      <c r="L38" s="188"/>
      <c r="R38" s="56">
        <v>32</v>
      </c>
      <c r="S38" s="81">
        <v>76</v>
      </c>
      <c r="T38" s="79">
        <v>1134.5</v>
      </c>
      <c r="U38" s="80"/>
      <c r="V38" s="74"/>
      <c r="W38" s="75">
        <f>T38*100/T54</f>
        <v>2.258205776388861</v>
      </c>
    </row>
    <row r="39" spans="1:23">
      <c r="A39" s="56" t="s">
        <v>23</v>
      </c>
      <c r="R39" s="56">
        <v>33</v>
      </c>
      <c r="S39" s="81">
        <v>77</v>
      </c>
      <c r="T39" s="79">
        <v>1131</v>
      </c>
      <c r="U39" s="80"/>
      <c r="V39" s="74"/>
      <c r="W39" s="75">
        <f>T39*100/T54</f>
        <v>2.2512390772109314</v>
      </c>
    </row>
    <row r="40" spans="1:23">
      <c r="A40" s="56" t="s">
        <v>25</v>
      </c>
      <c r="D40" s="105">
        <f>I4</f>
        <v>2015</v>
      </c>
      <c r="E40" s="56" t="s">
        <v>26</v>
      </c>
      <c r="G40" s="22">
        <f>K38-G20</f>
        <v>-98655.868101848246</v>
      </c>
      <c r="H40" s="56" t="s">
        <v>27</v>
      </c>
      <c r="R40" s="56">
        <v>34</v>
      </c>
      <c r="S40" s="81">
        <v>78</v>
      </c>
      <c r="T40" s="79">
        <v>1129</v>
      </c>
      <c r="U40" s="80"/>
      <c r="V40" s="74"/>
      <c r="W40" s="75">
        <f>T40*100/T54</f>
        <v>2.2472581062521146</v>
      </c>
    </row>
    <row r="41" spans="1:23" ht="15.75" thickBot="1">
      <c r="A41" s="56" t="s">
        <v>28</v>
      </c>
      <c r="B41" s="105">
        <f>I4</f>
        <v>2015</v>
      </c>
      <c r="C41" s="56" t="s">
        <v>31</v>
      </c>
      <c r="R41" s="56">
        <v>35</v>
      </c>
      <c r="S41" s="82">
        <v>79</v>
      </c>
      <c r="T41" s="83">
        <v>1137</v>
      </c>
      <c r="U41" s="84"/>
      <c r="V41" s="85"/>
      <c r="W41" s="86">
        <f>T41*100/T54</f>
        <v>2.2631819900873822</v>
      </c>
    </row>
    <row r="42" spans="1:23">
      <c r="A42" s="97" t="s">
        <v>2</v>
      </c>
      <c r="B42" s="160" t="s">
        <v>40</v>
      </c>
      <c r="C42" s="161"/>
      <c r="D42" s="161"/>
      <c r="E42" s="161"/>
      <c r="F42" s="160" t="s">
        <v>41</v>
      </c>
      <c r="G42" s="161"/>
      <c r="H42" s="162"/>
      <c r="I42" s="163" t="s">
        <v>42</v>
      </c>
      <c r="J42" s="164"/>
      <c r="K42" s="164"/>
      <c r="L42" s="165"/>
      <c r="R42" s="56">
        <v>36</v>
      </c>
      <c r="S42" s="81">
        <v>80</v>
      </c>
      <c r="T42" s="79">
        <v>1128.8</v>
      </c>
      <c r="U42" s="80"/>
      <c r="V42" s="74"/>
      <c r="W42" s="86">
        <f>T42*100/T54</f>
        <v>2.246860009156233</v>
      </c>
    </row>
    <row r="43" spans="1:23" ht="15.75" thickBot="1">
      <c r="A43" s="99"/>
      <c r="B43" s="148"/>
      <c r="C43" s="149"/>
      <c r="D43" s="149"/>
      <c r="E43" s="149"/>
      <c r="F43" s="148"/>
      <c r="G43" s="149"/>
      <c r="H43" s="150"/>
      <c r="I43" s="151" t="s">
        <v>108</v>
      </c>
      <c r="J43" s="152"/>
      <c r="K43" s="152"/>
      <c r="L43" s="153"/>
      <c r="R43" s="56">
        <v>37</v>
      </c>
      <c r="S43" s="81">
        <v>81</v>
      </c>
      <c r="T43" s="79">
        <v>1133.0999999999999</v>
      </c>
      <c r="U43" s="80"/>
      <c r="V43" s="74"/>
      <c r="W43" s="86">
        <f>T43*100/T54</f>
        <v>2.2554190967176888</v>
      </c>
    </row>
    <row r="44" spans="1:23">
      <c r="A44" s="47" t="s">
        <v>34</v>
      </c>
      <c r="B44" s="178" t="s">
        <v>43</v>
      </c>
      <c r="C44" s="178"/>
      <c r="D44" s="178"/>
      <c r="E44" s="179"/>
      <c r="F44" s="169" t="s">
        <v>107</v>
      </c>
      <c r="G44" s="170"/>
      <c r="H44" s="171"/>
      <c r="I44" s="172" t="s">
        <v>109</v>
      </c>
      <c r="J44" s="173"/>
      <c r="K44" s="173"/>
      <c r="L44" s="174"/>
      <c r="R44" s="56">
        <v>38</v>
      </c>
      <c r="S44" s="81">
        <v>74</v>
      </c>
      <c r="T44" s="79">
        <v>1129.2</v>
      </c>
      <c r="U44" s="80"/>
      <c r="V44" s="74"/>
      <c r="W44" s="86">
        <f>T44*100/T54</f>
        <v>2.2476562033479963</v>
      </c>
    </row>
    <row r="45" spans="1:23">
      <c r="A45" s="38" t="s">
        <v>35</v>
      </c>
      <c r="B45" s="137" t="s">
        <v>44</v>
      </c>
      <c r="C45" s="137"/>
      <c r="D45" s="137"/>
      <c r="E45" s="138"/>
      <c r="F45" s="175" t="s">
        <v>105</v>
      </c>
      <c r="G45" s="176"/>
      <c r="H45" s="177"/>
      <c r="I45" s="124" t="s">
        <v>49</v>
      </c>
      <c r="J45" s="125"/>
      <c r="K45" s="125"/>
      <c r="L45" s="126"/>
      <c r="R45" s="56">
        <v>39</v>
      </c>
      <c r="S45" s="81">
        <v>75</v>
      </c>
      <c r="T45" s="79">
        <v>1130.3</v>
      </c>
      <c r="U45" s="80"/>
      <c r="V45" s="74"/>
      <c r="W45" s="86">
        <f>T45*100/T54</f>
        <v>2.2498457373753453</v>
      </c>
    </row>
    <row r="46" spans="1:23">
      <c r="A46" s="38" t="s">
        <v>36</v>
      </c>
      <c r="B46" s="137" t="s">
        <v>45</v>
      </c>
      <c r="C46" s="137"/>
      <c r="D46" s="137"/>
      <c r="E46" s="138"/>
      <c r="F46" s="175" t="s">
        <v>110</v>
      </c>
      <c r="G46" s="176"/>
      <c r="H46" s="177"/>
      <c r="I46" s="124" t="s">
        <v>111</v>
      </c>
      <c r="J46" s="125"/>
      <c r="K46" s="125"/>
      <c r="L46" s="126"/>
      <c r="R46" s="56">
        <v>40</v>
      </c>
      <c r="S46" s="81">
        <v>89</v>
      </c>
      <c r="T46" s="79">
        <v>1133.3</v>
      </c>
      <c r="U46" s="80"/>
      <c r="V46" s="74"/>
      <c r="W46" s="86">
        <f>T46*100/T54</f>
        <v>2.2558171938135709</v>
      </c>
    </row>
    <row r="47" spans="1:23">
      <c r="A47" s="38" t="s">
        <v>37</v>
      </c>
      <c r="B47" s="137" t="s">
        <v>46</v>
      </c>
      <c r="C47" s="137"/>
      <c r="D47" s="137"/>
      <c r="E47" s="138"/>
      <c r="F47" s="175" t="s">
        <v>112</v>
      </c>
      <c r="G47" s="176"/>
      <c r="H47" s="177"/>
      <c r="I47" s="124" t="s">
        <v>113</v>
      </c>
      <c r="J47" s="125"/>
      <c r="K47" s="125"/>
      <c r="L47" s="126"/>
      <c r="R47" s="56">
        <v>41</v>
      </c>
      <c r="S47" s="81">
        <v>88</v>
      </c>
      <c r="T47" s="79">
        <v>1133.9000000000001</v>
      </c>
      <c r="U47" s="80"/>
      <c r="V47" s="74"/>
      <c r="W47" s="86">
        <f>T47*100/T54</f>
        <v>2.257011485101216</v>
      </c>
    </row>
    <row r="48" spans="1:23">
      <c r="A48" s="38" t="s">
        <v>38</v>
      </c>
      <c r="B48" s="137" t="s">
        <v>47</v>
      </c>
      <c r="C48" s="137"/>
      <c r="D48" s="137"/>
      <c r="E48" s="138"/>
      <c r="F48" s="175" t="s">
        <v>114</v>
      </c>
      <c r="G48" s="176"/>
      <c r="H48" s="177"/>
      <c r="I48" s="124" t="s">
        <v>115</v>
      </c>
      <c r="J48" s="125"/>
      <c r="K48" s="125"/>
      <c r="L48" s="126"/>
      <c r="R48" s="56">
        <v>42</v>
      </c>
      <c r="S48" s="81">
        <v>97</v>
      </c>
      <c r="T48" s="79">
        <v>1133.9000000000001</v>
      </c>
      <c r="U48" s="80"/>
      <c r="V48" s="74"/>
      <c r="W48" s="86">
        <f>T48*100/T54</f>
        <v>2.257011485101216</v>
      </c>
    </row>
    <row r="49" spans="1:23" ht="15.75" thickBot="1">
      <c r="A49" s="48" t="s">
        <v>39</v>
      </c>
      <c r="B49" s="167" t="s">
        <v>48</v>
      </c>
      <c r="C49" s="167"/>
      <c r="D49" s="167"/>
      <c r="E49" s="168"/>
      <c r="F49" s="129" t="s">
        <v>116</v>
      </c>
      <c r="G49" s="130"/>
      <c r="H49" s="131"/>
      <c r="I49" s="182" t="s">
        <v>117</v>
      </c>
      <c r="J49" s="183"/>
      <c r="K49" s="183"/>
      <c r="L49" s="184"/>
      <c r="R49" s="56">
        <v>43</v>
      </c>
      <c r="S49" s="81">
        <v>96</v>
      </c>
      <c r="T49" s="79">
        <v>1127.5999999999999</v>
      </c>
      <c r="U49" s="80"/>
      <c r="V49" s="74"/>
      <c r="W49" s="86">
        <f>T49*100/T54</f>
        <v>2.2444714265809425</v>
      </c>
    </row>
    <row r="50" spans="1:23">
      <c r="R50" s="56">
        <v>44</v>
      </c>
      <c r="S50" s="81">
        <v>126</v>
      </c>
      <c r="T50" s="79">
        <v>1127.0999999999999</v>
      </c>
      <c r="U50" s="80"/>
      <c r="V50" s="74"/>
      <c r="W50" s="86">
        <f>T50*100/T54</f>
        <v>2.2434761838412385</v>
      </c>
    </row>
    <row r="51" spans="1:23">
      <c r="A51" s="26" t="s">
        <v>52</v>
      </c>
      <c r="B51" s="105">
        <v>2014</v>
      </c>
      <c r="C51" s="56" t="s">
        <v>53</v>
      </c>
      <c r="R51" s="56">
        <v>45</v>
      </c>
      <c r="S51" s="81">
        <v>104</v>
      </c>
      <c r="T51" s="79">
        <v>1128.2</v>
      </c>
      <c r="U51" s="80"/>
      <c r="V51" s="74"/>
      <c r="W51" s="86">
        <f>T51*100/T54</f>
        <v>2.2456657178685879</v>
      </c>
    </row>
    <row r="52" spans="1:23">
      <c r="A52" s="100" t="s">
        <v>74</v>
      </c>
      <c r="R52" s="56">
        <v>46</v>
      </c>
      <c r="S52" s="81">
        <v>125</v>
      </c>
      <c r="T52" s="79">
        <v>1138</v>
      </c>
      <c r="U52" s="80"/>
      <c r="V52" s="74"/>
      <c r="W52" s="86">
        <f>T52*100/T54</f>
        <v>2.2651724755667906</v>
      </c>
    </row>
    <row r="53" spans="1:23">
      <c r="A53" s="101" t="s">
        <v>75</v>
      </c>
      <c r="R53" s="56">
        <v>47</v>
      </c>
      <c r="S53" s="81">
        <v>127</v>
      </c>
      <c r="T53" s="79">
        <v>1130.5</v>
      </c>
      <c r="U53" s="80"/>
      <c r="V53" s="74"/>
      <c r="W53" s="86">
        <f>T53*100/T54</f>
        <v>2.250243834471227</v>
      </c>
    </row>
    <row r="54" spans="1:23" ht="15.75" thickBot="1">
      <c r="A54" s="100" t="s">
        <v>50</v>
      </c>
      <c r="F54" s="31">
        <f>H76</f>
        <v>-3.0415534543756837</v>
      </c>
      <c r="G54" s="56" t="s">
        <v>51</v>
      </c>
      <c r="S54" s="87"/>
      <c r="T54" s="88">
        <f>SUM(T7:T53)</f>
        <v>50239.000000000007</v>
      </c>
      <c r="U54" s="89">
        <f>SUM(U7:U33)</f>
        <v>26056.310000000005</v>
      </c>
      <c r="V54" s="90">
        <f>SUM(V7:V33)</f>
        <v>100</v>
      </c>
      <c r="W54" s="91">
        <f>SUM(W7:W53)</f>
        <v>99.999999999999957</v>
      </c>
    </row>
    <row r="55" spans="1:23">
      <c r="A55" s="100" t="s">
        <v>76</v>
      </c>
      <c r="C55" s="34">
        <v>17.760000000000002</v>
      </c>
      <c r="D55" s="56" t="s">
        <v>77</v>
      </c>
      <c r="G55" s="35">
        <v>1.9099999999999999E-2</v>
      </c>
      <c r="H55" s="56" t="s">
        <v>78</v>
      </c>
    </row>
    <row r="56" spans="1:23">
      <c r="A56" s="100" t="s">
        <v>79</v>
      </c>
      <c r="E56" s="105">
        <v>2012</v>
      </c>
      <c r="F56" s="56" t="s">
        <v>80</v>
      </c>
      <c r="K56" s="105">
        <v>2013</v>
      </c>
      <c r="L56" s="56" t="s">
        <v>81</v>
      </c>
    </row>
    <row r="57" spans="1:23">
      <c r="A57" s="100" t="s">
        <v>82</v>
      </c>
    </row>
    <row r="58" spans="1:23">
      <c r="A58" s="100" t="s">
        <v>83</v>
      </c>
    </row>
    <row r="59" spans="1:23">
      <c r="A59" s="100" t="s">
        <v>84</v>
      </c>
    </row>
    <row r="60" spans="1:23">
      <c r="A60" s="100" t="s">
        <v>85</v>
      </c>
    </row>
    <row r="61" spans="1:23">
      <c r="A61" s="100" t="s">
        <v>86</v>
      </c>
    </row>
    <row r="62" spans="1:23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</row>
    <row r="63" spans="1:23">
      <c r="A63" s="100" t="s">
        <v>54</v>
      </c>
      <c r="B63" s="105">
        <f>I4+1</f>
        <v>2016</v>
      </c>
      <c r="C63" s="56" t="s">
        <v>55</v>
      </c>
    </row>
    <row r="64" spans="1:23">
      <c r="A64" s="100" t="s">
        <v>56</v>
      </c>
    </row>
    <row r="65" spans="1:12">
      <c r="A65" s="100" t="s">
        <v>95</v>
      </c>
      <c r="J65" s="36">
        <v>10000</v>
      </c>
      <c r="K65" s="56" t="s">
        <v>10</v>
      </c>
    </row>
    <row r="66" spans="1:12">
      <c r="A66" s="100" t="s">
        <v>96</v>
      </c>
      <c r="J66" s="36">
        <v>1000</v>
      </c>
      <c r="K66" s="56" t="s">
        <v>10</v>
      </c>
    </row>
    <row r="67" spans="1:12">
      <c r="A67" s="180" t="s">
        <v>97</v>
      </c>
      <c r="B67" s="180"/>
      <c r="C67" s="180"/>
      <c r="D67" s="180"/>
      <c r="E67" s="180"/>
      <c r="J67" s="36">
        <v>8000</v>
      </c>
      <c r="K67" s="56" t="s">
        <v>10</v>
      </c>
    </row>
    <row r="68" spans="1:12">
      <c r="A68" s="100" t="s">
        <v>98</v>
      </c>
      <c r="J68" s="36">
        <v>500</v>
      </c>
      <c r="K68" s="56" t="s">
        <v>10</v>
      </c>
    </row>
    <row r="69" spans="1:12">
      <c r="A69" s="100" t="s">
        <v>99</v>
      </c>
      <c r="J69" s="36">
        <v>5000</v>
      </c>
      <c r="K69" s="56" t="s">
        <v>10</v>
      </c>
    </row>
    <row r="70" spans="1:12">
      <c r="A70" s="100" t="s">
        <v>100</v>
      </c>
      <c r="J70" s="36">
        <v>5000</v>
      </c>
      <c r="K70" s="56" t="s">
        <v>10</v>
      </c>
    </row>
    <row r="71" spans="1:12">
      <c r="A71" s="100" t="s">
        <v>101</v>
      </c>
      <c r="J71" s="36">
        <v>20000</v>
      </c>
      <c r="K71" s="56" t="s">
        <v>10</v>
      </c>
    </row>
    <row r="72" spans="1:12">
      <c r="A72" s="100" t="s">
        <v>102</v>
      </c>
      <c r="J72" s="36">
        <v>3000</v>
      </c>
      <c r="K72" s="56" t="s">
        <v>10</v>
      </c>
    </row>
    <row r="73" spans="1:12">
      <c r="A73" s="100" t="s">
        <v>103</v>
      </c>
      <c r="J73" s="36">
        <v>5000</v>
      </c>
      <c r="K73" s="56" t="s">
        <v>10</v>
      </c>
    </row>
    <row r="74" spans="1:12">
      <c r="A74" s="27" t="s">
        <v>57</v>
      </c>
      <c r="J74" s="37">
        <f>SUM(J65:J73)</f>
        <v>57500</v>
      </c>
      <c r="K74" s="28" t="s">
        <v>58</v>
      </c>
    </row>
    <row r="75" spans="1:12">
      <c r="A75" s="100" t="s">
        <v>59</v>
      </c>
      <c r="H75" s="105">
        <f>I4</f>
        <v>2015</v>
      </c>
      <c r="I75" s="56" t="s">
        <v>67</v>
      </c>
      <c r="K75" s="6">
        <f>G40</f>
        <v>-98655.868101848246</v>
      </c>
    </row>
    <row r="76" spans="1:12">
      <c r="A76" s="100" t="s">
        <v>60</v>
      </c>
      <c r="C76" s="22">
        <f>J74+K75</f>
        <v>-41155.868101848246</v>
      </c>
      <c r="D76" s="105" t="s">
        <v>61</v>
      </c>
      <c r="E76" s="29">
        <f>I4+1</f>
        <v>2016</v>
      </c>
      <c r="F76" s="56" t="s">
        <v>63</v>
      </c>
      <c r="H76" s="7">
        <f>C76/(E6*12)</f>
        <v>-3.0415534543756837</v>
      </c>
      <c r="I76" s="56" t="s">
        <v>64</v>
      </c>
    </row>
    <row r="78" spans="1:12">
      <c r="B78" s="56" t="s">
        <v>65</v>
      </c>
    </row>
    <row r="79" spans="1:12">
      <c r="B79" s="56" t="s">
        <v>41</v>
      </c>
      <c r="I79" s="56" t="s">
        <v>66</v>
      </c>
    </row>
    <row r="80" spans="1:12">
      <c r="L80" s="32" t="s">
        <v>73</v>
      </c>
    </row>
    <row r="81" spans="1:12">
      <c r="A81" s="181"/>
      <c r="B81" s="181"/>
      <c r="C81" s="181"/>
      <c r="D81" s="181"/>
      <c r="E81" s="181"/>
      <c r="F81" s="181"/>
      <c r="G81" s="181"/>
      <c r="H81" s="181"/>
      <c r="I81" s="181"/>
      <c r="J81" s="181"/>
      <c r="K81" s="181"/>
    </row>
    <row r="89" spans="1:12">
      <c r="L89" s="32"/>
    </row>
  </sheetData>
  <mergeCells count="61">
    <mergeCell ref="A2:L2"/>
    <mergeCell ref="A3:L3"/>
    <mergeCell ref="A7:B7"/>
    <mergeCell ref="A21:B21"/>
    <mergeCell ref="B22:H22"/>
    <mergeCell ref="K22:L22"/>
    <mergeCell ref="B23:H23"/>
    <mergeCell ref="K23:L23"/>
    <mergeCell ref="B24:H24"/>
    <mergeCell ref="K24:L24"/>
    <mergeCell ref="B25:H25"/>
    <mergeCell ref="K25:L25"/>
    <mergeCell ref="B26:H26"/>
    <mergeCell ref="K26:L26"/>
    <mergeCell ref="B27:H27"/>
    <mergeCell ref="K27:L27"/>
    <mergeCell ref="B28:H28"/>
    <mergeCell ref="K28:L28"/>
    <mergeCell ref="B29:H29"/>
    <mergeCell ref="K29:L29"/>
    <mergeCell ref="B30:H30"/>
    <mergeCell ref="K30:L30"/>
    <mergeCell ref="B31:H31"/>
    <mergeCell ref="K31:L31"/>
    <mergeCell ref="B42:E42"/>
    <mergeCell ref="F42:H42"/>
    <mergeCell ref="I42:L42"/>
    <mergeCell ref="B32:H32"/>
    <mergeCell ref="K32:L32"/>
    <mergeCell ref="B33:H33"/>
    <mergeCell ref="K33:L33"/>
    <mergeCell ref="K34:L34"/>
    <mergeCell ref="B35:H35"/>
    <mergeCell ref="K35:L35"/>
    <mergeCell ref="B36:H36"/>
    <mergeCell ref="K36:L36"/>
    <mergeCell ref="K37:L37"/>
    <mergeCell ref="K38:L38"/>
    <mergeCell ref="B43:E43"/>
    <mergeCell ref="F43:H43"/>
    <mergeCell ref="I43:L43"/>
    <mergeCell ref="B44:E44"/>
    <mergeCell ref="F44:H44"/>
    <mergeCell ref="I44:L44"/>
    <mergeCell ref="B45:E45"/>
    <mergeCell ref="F45:H45"/>
    <mergeCell ref="I45:L45"/>
    <mergeCell ref="B46:E46"/>
    <mergeCell ref="F46:H46"/>
    <mergeCell ref="I46:L46"/>
    <mergeCell ref="B47:E47"/>
    <mergeCell ref="F47:H47"/>
    <mergeCell ref="I47:L47"/>
    <mergeCell ref="B48:E48"/>
    <mergeCell ref="F48:H48"/>
    <mergeCell ref="I48:L48"/>
    <mergeCell ref="B49:E49"/>
    <mergeCell ref="F49:H49"/>
    <mergeCell ref="I49:L49"/>
    <mergeCell ref="A67:E67"/>
    <mergeCell ref="A81:K81"/>
  </mergeCells>
  <pageMargins left="0.16" right="0.11" top="0.23" bottom="0.75" header="0.16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2015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2015-03-27T11:41:12Z</dcterms:modified>
</cp:coreProperties>
</file>