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2" i="2"/>
  <c r="K31" l="1"/>
  <c r="K30" l="1"/>
  <c r="K29"/>
  <c r="K27" l="1"/>
  <c r="K26" l="1"/>
  <c r="K23"/>
  <c r="K24" l="1"/>
  <c r="K22" l="1"/>
  <c r="K33" s="1"/>
  <c r="K34" l="1"/>
  <c r="K35" s="1"/>
  <c r="G37" s="1"/>
  <c r="E65" l="1"/>
  <c r="H64"/>
  <c r="J63"/>
  <c r="B55"/>
  <c r="B48"/>
  <c r="B38"/>
  <c r="D37"/>
  <c r="G16"/>
  <c r="G15"/>
  <c r="G14"/>
  <c r="G13"/>
  <c r="G6"/>
  <c r="I6" s="1"/>
  <c r="B5"/>
  <c r="A19" l="1"/>
  <c r="J12"/>
  <c r="K64"/>
  <c r="C65" s="1"/>
  <c r="H65" s="1"/>
  <c r="F50" s="1"/>
</calcChain>
</file>

<file path=xl/sharedStrings.xml><?xml version="1.0" encoding="utf-8"?>
<sst xmlns="http://schemas.openxmlformats.org/spreadsheetml/2006/main" count="147" uniqueCount="120">
  <si>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</si>
  <si>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</si>
  <si>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</si>
  <si>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</si>
  <si>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</si>
  <si>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</si>
  <si>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</si>
  <si>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</si>
  <si>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</si>
  <si>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</si>
  <si>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</si>
  <si>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</si>
  <si>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</si>
  <si>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</si>
  <si>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</si>
  <si>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</si>
  <si>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</si>
  <si>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</si>
  <si>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</si>
  <si>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</si>
  <si>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</si>
  <si>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</si>
  <si>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</si>
  <si>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</si>
  <si>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</si>
  <si>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</si>
  <si>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</si>
  <si>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</si>
  <si>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</si>
  <si>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</si>
  <si>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</si>
  <si>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</si>
  <si>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</si>
  <si>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</si>
  <si>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</si>
  <si>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</si>
  <si>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</si>
  <si>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</si>
  <si>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</si>
  <si>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</si>
  <si>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</si>
  <si>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</si>
  <si>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</si>
  <si>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</si>
  <si>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</si>
  <si>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</si>
  <si>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</si>
  <si>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</si>
  <si>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</si>
  <si>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</si>
  <si>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</si>
  <si>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</si>
  <si>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</si>
  <si>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</si>
  <si>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</si>
  <si>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</si>
  <si>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</si>
  <si>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</si>
  <si>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</si>
  <si>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</si>
  <si>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</si>
  <si>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</si>
  <si>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</si>
  <si>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</si>
  <si>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</si>
  <si>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</si>
  <si>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</si>
  <si>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</si>
  <si>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</si>
  <si>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</si>
  <si>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</si>
  <si>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</si>
  <si>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</si>
  <si>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</si>
  <si>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</si>
  <si>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</si>
  <si>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</si>
  <si>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</si>
  <si>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</si>
  <si>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</si>
  <si>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</si>
  <si>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</si>
  <si>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Управление МКД (14%)</t>
  </si>
  <si>
    <t>ИТОГО за 2014:</t>
  </si>
  <si>
    <t>год</t>
  </si>
  <si>
    <t>Монтаж охранной сигнализации (25%).</t>
  </si>
  <si>
    <t xml:space="preserve">  97    ( </t>
  </si>
  <si>
    <t>раб.</t>
  </si>
  <si>
    <t>Монтаж досок объявлений при входе и внутри подъезда.</t>
  </si>
  <si>
    <t>Монтаж номера дома на фасад здания</t>
  </si>
  <si>
    <t>Ремонт бытового помещения (2,24%)</t>
  </si>
  <si>
    <t>Замена трансформатора тока (по предписанию энергосбыта)(2,24%)</t>
  </si>
  <si>
    <t>Чистка КНС (канализационной насосной станции) (2,26%)</t>
  </si>
  <si>
    <t>Генеральная уборка в октябре.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</si>
  <si>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</si>
  <si>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</t>
  </si>
  <si>
    <t>Замена питающих кабелей на электродвигатели насосов КНС (2,24%).</t>
  </si>
  <si>
    <t>Регистрация видеонаблюдения(2,24%).</t>
  </si>
  <si>
    <t>Установка новогодней елки (2,24 %)</t>
  </si>
  <si>
    <t>Тех. обслуживание охранной сигнализации ИТП( 25%).</t>
  </si>
  <si>
    <t>мес.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</si>
  <si>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</si>
  <si>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</si>
  <si>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24 -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</si>
  <si>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</si>
  <si>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34 - </t>
    </r>
  </si>
  <si>
    <t xml:space="preserve"> - </t>
  </si>
  <si>
    <t>Всего в 2014году: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</si>
  <si>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</si>
  <si>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</si>
  <si>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</si>
  <si>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</si>
  <si>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</si>
  <si>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</si>
  <si>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</si>
  <si>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</si>
  <si>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</si>
  <si>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</si>
  <si>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</si>
  <si>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 рубля с кв.метра общей площади в месяц;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</si>
</sst>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zoomScale="80" zoomScaleNormal="80" workbookViewId="0">
      <selection activeCell="P24" sqref="P24"/>
    </sheetView>
  </sheetViews>
  <sheetFormatPr defaultRowHeight="15"/>
  <cols>
    <col min="1" max="1" width="6.42578125" customWidth="1"/>
    <col min="2" max="2" width="10.855468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11" customWidth="1"/>
    <col min="9" max="9" width="7.28515625" customWidth="1"/>
    <col min="10" max="10" width="12.7109375" customWidth="1"/>
    <col min="11" max="11" width="11.7109375" customWidth="1"/>
    <col min="12" max="12" width="4.140625" customWidth="1"/>
  </cols>
  <sheetData>
    <row r="1" spans="1:12" ht="18.7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8.7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8.75">
      <c r="A3" s="1"/>
      <c r="B3" s="2"/>
      <c r="C3" s="4" t="s">
        <v>2</v>
      </c>
      <c r="D3" s="48">
        <v>97</v>
      </c>
      <c r="E3" s="90" t="s">
        <v>77</v>
      </c>
      <c r="F3" s="90"/>
      <c r="G3" s="90"/>
      <c r="H3" s="90"/>
      <c r="I3" s="40">
        <v>2014</v>
      </c>
      <c r="J3" s="18" t="s">
        <v>84</v>
      </c>
    </row>
    <row r="4" spans="1:12" ht="18.75">
      <c r="A4" s="1"/>
      <c r="B4" s="2"/>
      <c r="C4" s="46"/>
      <c r="D4" s="46"/>
      <c r="E4" s="47"/>
      <c r="F4" s="46"/>
      <c r="G4" s="46"/>
      <c r="H4" s="46"/>
      <c r="I4" s="46"/>
      <c r="J4" s="46"/>
      <c r="K4" s="46"/>
    </row>
    <row r="5" spans="1:12" ht="15.75">
      <c r="A5" s="3" t="s">
        <v>80</v>
      </c>
      <c r="B5" s="33">
        <f>I3</f>
        <v>2014</v>
      </c>
      <c r="C5" t="s">
        <v>26</v>
      </c>
      <c r="D5" s="50" t="s">
        <v>86</v>
      </c>
      <c r="E5" s="26">
        <v>1133.9000000000001</v>
      </c>
      <c r="F5" t="s">
        <v>62</v>
      </c>
    </row>
    <row r="6" spans="1:12" ht="15.75">
      <c r="A6" s="91">
        <v>351335.24</v>
      </c>
      <c r="B6" s="91"/>
      <c r="C6" s="5" t="s">
        <v>3</v>
      </c>
      <c r="G6" s="8">
        <f>A6-J7</f>
        <v>173929.31</v>
      </c>
      <c r="H6" s="39" t="s">
        <v>81</v>
      </c>
      <c r="I6" s="7">
        <f>(G6/A6)*100</f>
        <v>49.505227542787914</v>
      </c>
      <c r="J6" t="s">
        <v>4</v>
      </c>
    </row>
    <row r="7" spans="1:12" ht="15.75">
      <c r="A7" t="s">
        <v>76</v>
      </c>
      <c r="J7" s="8">
        <v>177405.93</v>
      </c>
      <c r="K7" t="s">
        <v>5</v>
      </c>
    </row>
    <row r="8" spans="1:12">
      <c r="A8" t="s">
        <v>75</v>
      </c>
    </row>
    <row r="9" spans="1:12">
      <c r="A9" t="s">
        <v>101</v>
      </c>
      <c r="B9" s="20">
        <v>8713.7900000000009</v>
      </c>
      <c r="C9" t="s">
        <v>10</v>
      </c>
      <c r="E9" s="28" t="s">
        <v>69</v>
      </c>
      <c r="F9" s="20">
        <v>14053.34</v>
      </c>
      <c r="G9" t="s">
        <v>10</v>
      </c>
      <c r="I9" s="28" t="s">
        <v>104</v>
      </c>
      <c r="J9" s="20">
        <v>14556.44</v>
      </c>
      <c r="K9" t="s">
        <v>10</v>
      </c>
    </row>
    <row r="10" spans="1:12">
      <c r="A10" t="s">
        <v>102</v>
      </c>
      <c r="B10" s="20">
        <v>13628.62</v>
      </c>
      <c r="C10" t="s">
        <v>10</v>
      </c>
      <c r="E10" s="28" t="s">
        <v>103</v>
      </c>
      <c r="F10" s="20">
        <v>7579.05</v>
      </c>
      <c r="G10" t="s">
        <v>10</v>
      </c>
      <c r="I10" s="28" t="s">
        <v>105</v>
      </c>
      <c r="J10" s="20">
        <v>7480.26</v>
      </c>
      <c r="K10" t="s">
        <v>10</v>
      </c>
    </row>
    <row r="11" spans="1:12">
      <c r="B11" s="20"/>
      <c r="E11" s="32"/>
      <c r="F11" s="20"/>
      <c r="I11" s="32"/>
      <c r="J11" s="20"/>
    </row>
    <row r="12" spans="1:12" ht="15.75">
      <c r="A12" t="s">
        <v>28</v>
      </c>
      <c r="J12" s="20">
        <f>G13+G14+G15+G16</f>
        <v>177405.92999999996</v>
      </c>
      <c r="K12" s="21" t="s">
        <v>29</v>
      </c>
    </row>
    <row r="13" spans="1:12">
      <c r="A13" s="9" t="s">
        <v>6</v>
      </c>
      <c r="B13" t="s">
        <v>7</v>
      </c>
      <c r="G13" s="6">
        <f>(J7*43.5/100)</f>
        <v>77171.579549999995</v>
      </c>
      <c r="H13" t="s">
        <v>10</v>
      </c>
    </row>
    <row r="14" spans="1:12">
      <c r="A14" s="9" t="s">
        <v>6</v>
      </c>
      <c r="B14" t="s">
        <v>8</v>
      </c>
      <c r="G14" s="6">
        <f>(J7*36.6/100)</f>
        <v>64930.570379999997</v>
      </c>
      <c r="H14" t="s">
        <v>10</v>
      </c>
    </row>
    <row r="15" spans="1:12">
      <c r="A15" s="9" t="s">
        <v>6</v>
      </c>
      <c r="B15" t="s">
        <v>9</v>
      </c>
      <c r="G15" s="6">
        <f>(J7*12.5/100)</f>
        <v>22175.741249999999</v>
      </c>
      <c r="H15" t="s">
        <v>10</v>
      </c>
      <c r="K15" s="5"/>
      <c r="L15" s="13"/>
    </row>
    <row r="16" spans="1:12">
      <c r="A16" s="9" t="s">
        <v>6</v>
      </c>
      <c r="B16" t="s">
        <v>14</v>
      </c>
      <c r="G16" s="6">
        <f>(J7*7.4/100)</f>
        <v>13128.03882</v>
      </c>
      <c r="H16" t="s">
        <v>10</v>
      </c>
    </row>
    <row r="18" spans="1:12" ht="18.75" customHeight="1">
      <c r="A18" s="10" t="s">
        <v>11</v>
      </c>
      <c r="G18" s="19">
        <v>31986.62</v>
      </c>
      <c r="H18" t="s">
        <v>12</v>
      </c>
    </row>
    <row r="19" spans="1:12" ht="15.75" thickBot="1">
      <c r="A19" s="92">
        <f>G18*I6/100</f>
        <v>15835.049014246906</v>
      </c>
      <c r="B19" s="92"/>
      <c r="C19" t="s">
        <v>68</v>
      </c>
    </row>
    <row r="20" spans="1:12">
      <c r="A20" s="11" t="s">
        <v>2</v>
      </c>
      <c r="B20" s="93" t="s">
        <v>20</v>
      </c>
      <c r="C20" s="94"/>
      <c r="D20" s="94"/>
      <c r="E20" s="94"/>
      <c r="F20" s="94"/>
      <c r="G20" s="94"/>
      <c r="H20" s="95"/>
      <c r="I20" s="11" t="s">
        <v>18</v>
      </c>
      <c r="J20" s="14" t="s">
        <v>17</v>
      </c>
      <c r="K20" s="93" t="s">
        <v>15</v>
      </c>
      <c r="L20" s="95"/>
    </row>
    <row r="21" spans="1:12" ht="15.75" thickBot="1">
      <c r="A21" s="12" t="s">
        <v>13</v>
      </c>
      <c r="B21" s="79"/>
      <c r="C21" s="80"/>
      <c r="D21" s="80"/>
      <c r="E21" s="80"/>
      <c r="F21" s="80"/>
      <c r="G21" s="80"/>
      <c r="H21" s="81"/>
      <c r="I21" s="12" t="s">
        <v>19</v>
      </c>
      <c r="J21" s="15"/>
      <c r="K21" s="82" t="s">
        <v>16</v>
      </c>
      <c r="L21" s="83"/>
    </row>
    <row r="22" spans="1:12">
      <c r="A22" s="38">
        <v>1</v>
      </c>
      <c r="B22" s="66" t="s">
        <v>85</v>
      </c>
      <c r="C22" s="75"/>
      <c r="D22" s="75"/>
      <c r="E22" s="75"/>
      <c r="F22" s="75"/>
      <c r="G22" s="75"/>
      <c r="H22" s="75"/>
      <c r="I22" s="17" t="s">
        <v>78</v>
      </c>
      <c r="J22" s="49">
        <v>1</v>
      </c>
      <c r="K22" s="69">
        <f>20701*0.25</f>
        <v>5175.25</v>
      </c>
      <c r="L22" s="70"/>
    </row>
    <row r="23" spans="1:12">
      <c r="A23" s="38">
        <v>2</v>
      </c>
      <c r="B23" s="66" t="s">
        <v>90</v>
      </c>
      <c r="C23" s="75"/>
      <c r="D23" s="75"/>
      <c r="E23" s="75"/>
      <c r="F23" s="75"/>
      <c r="G23" s="75"/>
      <c r="H23" s="75"/>
      <c r="I23" s="17" t="s">
        <v>87</v>
      </c>
      <c r="J23" s="41">
        <v>1</v>
      </c>
      <c r="K23" s="69">
        <f>7154.4*0.0224</f>
        <v>160.25855999999999</v>
      </c>
      <c r="L23" s="70"/>
    </row>
    <row r="24" spans="1:12">
      <c r="A24" s="38">
        <v>3</v>
      </c>
      <c r="B24" s="71" t="s">
        <v>88</v>
      </c>
      <c r="C24" s="65"/>
      <c r="D24" s="65"/>
      <c r="E24" s="65"/>
      <c r="F24" s="65"/>
      <c r="G24" s="65"/>
      <c r="H24" s="73"/>
      <c r="I24" s="17" t="s">
        <v>78</v>
      </c>
      <c r="J24" s="41">
        <v>2</v>
      </c>
      <c r="K24" s="86">
        <f>2800+411</f>
        <v>3211</v>
      </c>
      <c r="L24" s="87"/>
    </row>
    <row r="25" spans="1:12">
      <c r="A25" s="38">
        <v>4</v>
      </c>
      <c r="B25" s="84" t="s">
        <v>89</v>
      </c>
      <c r="C25" s="85"/>
      <c r="D25" s="85"/>
      <c r="E25" s="85"/>
      <c r="F25" s="85"/>
      <c r="G25" s="85"/>
      <c r="H25" s="85"/>
      <c r="I25" s="51" t="s">
        <v>78</v>
      </c>
      <c r="J25" s="51">
        <v>1</v>
      </c>
      <c r="K25" s="88">
        <v>260</v>
      </c>
      <c r="L25" s="89"/>
    </row>
    <row r="26" spans="1:12">
      <c r="A26" s="38">
        <v>5</v>
      </c>
      <c r="B26" s="66" t="s">
        <v>91</v>
      </c>
      <c r="C26" s="67"/>
      <c r="D26" s="67"/>
      <c r="E26" s="67"/>
      <c r="F26" s="67"/>
      <c r="G26" s="67"/>
      <c r="H26" s="68"/>
      <c r="I26" s="17" t="s">
        <v>78</v>
      </c>
      <c r="J26" s="41">
        <v>6</v>
      </c>
      <c r="K26" s="69">
        <f>(2400+3000)*0.0224</f>
        <v>120.96</v>
      </c>
      <c r="L26" s="70"/>
    </row>
    <row r="27" spans="1:12">
      <c r="A27" s="38">
        <v>6</v>
      </c>
      <c r="B27" s="66" t="s">
        <v>92</v>
      </c>
      <c r="C27" s="67"/>
      <c r="D27" s="67"/>
      <c r="E27" s="67"/>
      <c r="F27" s="67"/>
      <c r="G27" s="67"/>
      <c r="H27" s="68"/>
      <c r="I27" s="17" t="s">
        <v>106</v>
      </c>
      <c r="J27" s="55" t="s">
        <v>106</v>
      </c>
      <c r="K27" s="69">
        <f>2000*0.0226</f>
        <v>45.199999999999996</v>
      </c>
      <c r="L27" s="70"/>
    </row>
    <row r="28" spans="1:12" ht="15.75" customHeight="1">
      <c r="A28" s="38">
        <v>7</v>
      </c>
      <c r="B28" s="71" t="s">
        <v>93</v>
      </c>
      <c r="C28" s="72"/>
      <c r="D28" s="72"/>
      <c r="E28" s="72"/>
      <c r="F28" s="72"/>
      <c r="G28" s="72"/>
      <c r="H28" s="73"/>
      <c r="I28" s="17" t="s">
        <v>94</v>
      </c>
      <c r="J28" s="17">
        <v>252</v>
      </c>
      <c r="K28" s="63">
        <v>1000</v>
      </c>
      <c r="L28" s="64"/>
    </row>
    <row r="29" spans="1:12">
      <c r="A29" s="38">
        <v>8</v>
      </c>
      <c r="B29" s="66" t="s">
        <v>96</v>
      </c>
      <c r="C29" s="67"/>
      <c r="D29" s="67"/>
      <c r="E29" s="67"/>
      <c r="F29" s="67"/>
      <c r="G29" s="67"/>
      <c r="H29" s="68"/>
      <c r="I29" s="17" t="s">
        <v>95</v>
      </c>
      <c r="J29" s="41">
        <v>47</v>
      </c>
      <c r="K29" s="69">
        <f>(8628+4000)*0.0224</f>
        <v>282.86720000000003</v>
      </c>
      <c r="L29" s="70"/>
    </row>
    <row r="30" spans="1:12">
      <c r="A30" s="38">
        <v>9</v>
      </c>
      <c r="B30" s="66" t="s">
        <v>97</v>
      </c>
      <c r="C30" s="67"/>
      <c r="D30" s="67"/>
      <c r="E30" s="67"/>
      <c r="F30" s="67"/>
      <c r="G30" s="67"/>
      <c r="H30" s="68"/>
      <c r="I30" s="17" t="s">
        <v>78</v>
      </c>
      <c r="J30" s="41">
        <v>1</v>
      </c>
      <c r="K30" s="69">
        <f>17760.7*0.0224</f>
        <v>397.83967999999999</v>
      </c>
      <c r="L30" s="70"/>
    </row>
    <row r="31" spans="1:12">
      <c r="A31" s="38">
        <v>10</v>
      </c>
      <c r="B31" s="71" t="s">
        <v>98</v>
      </c>
      <c r="C31" s="65"/>
      <c r="D31" s="65"/>
      <c r="E31" s="65"/>
      <c r="F31" s="65"/>
      <c r="G31" s="65"/>
      <c r="H31" s="73"/>
      <c r="I31" s="17" t="s">
        <v>78</v>
      </c>
      <c r="J31" s="52">
        <v>1</v>
      </c>
      <c r="K31" s="69">
        <f>19433*0.0227</f>
        <v>441.12910000000005</v>
      </c>
      <c r="L31" s="70"/>
    </row>
    <row r="32" spans="1:12" ht="15.75" customHeight="1">
      <c r="A32" s="38">
        <v>11</v>
      </c>
      <c r="B32" s="56" t="s">
        <v>99</v>
      </c>
      <c r="C32" s="53"/>
      <c r="D32" s="53"/>
      <c r="E32" s="53"/>
      <c r="F32" s="53"/>
      <c r="G32" s="53"/>
      <c r="H32" s="57"/>
      <c r="I32" s="37" t="s">
        <v>100</v>
      </c>
      <c r="J32" s="58">
        <v>7</v>
      </c>
      <c r="K32" s="63">
        <f>1800*7*0.25</f>
        <v>3150</v>
      </c>
      <c r="L32" s="64"/>
    </row>
    <row r="33" spans="1:12" ht="15.75" customHeight="1">
      <c r="A33" s="38"/>
      <c r="B33" s="74" t="s">
        <v>107</v>
      </c>
      <c r="C33" s="75"/>
      <c r="D33" s="75"/>
      <c r="E33" s="75"/>
      <c r="F33" s="75"/>
      <c r="G33" s="75"/>
      <c r="H33" s="76"/>
      <c r="I33" s="59"/>
      <c r="J33" s="60"/>
      <c r="K33" s="77">
        <f>SUM(K22:L32)</f>
        <v>14244.50454</v>
      </c>
      <c r="L33" s="78"/>
    </row>
    <row r="34" spans="1:12" ht="15.75" thickBot="1">
      <c r="A34" s="17"/>
      <c r="B34" s="65" t="s">
        <v>82</v>
      </c>
      <c r="C34" s="65"/>
      <c r="D34" s="65"/>
      <c r="E34" s="65"/>
      <c r="F34" s="65"/>
      <c r="G34" s="65"/>
      <c r="H34" s="65"/>
      <c r="I34" s="42"/>
      <c r="J34" s="43"/>
      <c r="K34" s="63">
        <f>K33*0.14</f>
        <v>1994.2306356000001</v>
      </c>
      <c r="L34" s="64"/>
    </row>
    <row r="35" spans="1:12" ht="24" customHeight="1" thickBot="1">
      <c r="A35" s="16"/>
      <c r="B35" s="44" t="s">
        <v>83</v>
      </c>
      <c r="C35" s="44"/>
      <c r="D35" s="44"/>
      <c r="E35" s="44"/>
      <c r="F35" s="44"/>
      <c r="G35" s="44"/>
      <c r="H35" s="44"/>
      <c r="I35" s="16"/>
      <c r="J35" s="45"/>
      <c r="K35" s="117">
        <f>SUM(K33:L34)</f>
        <v>16238.735175600001</v>
      </c>
      <c r="L35" s="118"/>
    </row>
    <row r="36" spans="1:12">
      <c r="A36" t="s">
        <v>21</v>
      </c>
    </row>
    <row r="37" spans="1:12">
      <c r="A37" t="s">
        <v>22</v>
      </c>
      <c r="D37" s="33">
        <f>I3</f>
        <v>2014</v>
      </c>
      <c r="E37" t="s">
        <v>23</v>
      </c>
      <c r="G37" s="19">
        <f>K35-G18</f>
        <v>-15747.884824399998</v>
      </c>
      <c r="H37" t="s">
        <v>24</v>
      </c>
    </row>
    <row r="38" spans="1:12" ht="15.75" thickBot="1">
      <c r="A38" t="s">
        <v>25</v>
      </c>
      <c r="B38" s="33">
        <f>I3</f>
        <v>2014</v>
      </c>
      <c r="C38" t="s">
        <v>27</v>
      </c>
    </row>
    <row r="39" spans="1:12">
      <c r="A39" s="30" t="s">
        <v>2</v>
      </c>
      <c r="B39" s="122" t="s">
        <v>36</v>
      </c>
      <c r="C39" s="123"/>
      <c r="D39" s="123"/>
      <c r="E39" s="123"/>
      <c r="F39" s="122" t="s">
        <v>37</v>
      </c>
      <c r="G39" s="123"/>
      <c r="H39" s="124"/>
      <c r="I39" s="122" t="s">
        <v>38</v>
      </c>
      <c r="J39" s="123"/>
      <c r="K39" s="123"/>
      <c r="L39" s="124"/>
    </row>
    <row r="40" spans="1:12" ht="15.75" thickBot="1">
      <c r="A40" s="31"/>
      <c r="B40" s="119"/>
      <c r="C40" s="120"/>
      <c r="D40" s="120"/>
      <c r="E40" s="120"/>
      <c r="F40" s="119"/>
      <c r="G40" s="120"/>
      <c r="H40" s="121"/>
      <c r="I40" s="119" t="s">
        <v>79</v>
      </c>
      <c r="J40" s="120"/>
      <c r="K40" s="120"/>
      <c r="L40" s="121"/>
    </row>
    <row r="41" spans="1:12">
      <c r="A41" s="61" t="s">
        <v>30</v>
      </c>
      <c r="B41" s="96" t="s">
        <v>39</v>
      </c>
      <c r="C41" s="96"/>
      <c r="D41" s="96"/>
      <c r="E41" s="97"/>
      <c r="F41" s="98" t="s">
        <v>108</v>
      </c>
      <c r="G41" s="99"/>
      <c r="H41" s="100"/>
      <c r="I41" s="101" t="s">
        <v>109</v>
      </c>
      <c r="J41" s="102"/>
      <c r="K41" s="102"/>
      <c r="L41" s="103"/>
    </row>
    <row r="42" spans="1:12">
      <c r="A42" s="59" t="s">
        <v>31</v>
      </c>
      <c r="B42" s="65" t="s">
        <v>40</v>
      </c>
      <c r="C42" s="65"/>
      <c r="D42" s="65"/>
      <c r="E42" s="73"/>
      <c r="F42" s="104" t="s">
        <v>110</v>
      </c>
      <c r="G42" s="105"/>
      <c r="H42" s="106"/>
      <c r="I42" s="107" t="s">
        <v>45</v>
      </c>
      <c r="J42" s="108"/>
      <c r="K42" s="108"/>
      <c r="L42" s="109"/>
    </row>
    <row r="43" spans="1:12">
      <c r="A43" s="59" t="s">
        <v>32</v>
      </c>
      <c r="B43" s="65" t="s">
        <v>41</v>
      </c>
      <c r="C43" s="65"/>
      <c r="D43" s="65"/>
      <c r="E43" s="73"/>
      <c r="F43" s="104" t="s">
        <v>111</v>
      </c>
      <c r="G43" s="105"/>
      <c r="H43" s="106"/>
      <c r="I43" s="107" t="s">
        <v>112</v>
      </c>
      <c r="J43" s="108"/>
      <c r="K43" s="108"/>
      <c r="L43" s="109"/>
    </row>
    <row r="44" spans="1:12">
      <c r="A44" s="59" t="s">
        <v>33</v>
      </c>
      <c r="B44" s="65" t="s">
        <v>42</v>
      </c>
      <c r="C44" s="65"/>
      <c r="D44" s="65"/>
      <c r="E44" s="73"/>
      <c r="F44" s="104" t="s">
        <v>113</v>
      </c>
      <c r="G44" s="105"/>
      <c r="H44" s="106"/>
      <c r="I44" s="107" t="s">
        <v>114</v>
      </c>
      <c r="J44" s="108"/>
      <c r="K44" s="108"/>
      <c r="L44" s="109"/>
    </row>
    <row r="45" spans="1:12">
      <c r="A45" s="59" t="s">
        <v>34</v>
      </c>
      <c r="B45" s="65" t="s">
        <v>43</v>
      </c>
      <c r="C45" s="65"/>
      <c r="D45" s="65"/>
      <c r="E45" s="73"/>
      <c r="F45" s="104" t="s">
        <v>115</v>
      </c>
      <c r="G45" s="105"/>
      <c r="H45" s="106"/>
      <c r="I45" s="107" t="s">
        <v>116</v>
      </c>
      <c r="J45" s="108"/>
      <c r="K45" s="108"/>
      <c r="L45" s="109"/>
    </row>
    <row r="46" spans="1:12" ht="15.75" thickBot="1">
      <c r="A46" s="62" t="s">
        <v>35</v>
      </c>
      <c r="B46" s="112" t="s">
        <v>44</v>
      </c>
      <c r="C46" s="112"/>
      <c r="D46" s="112"/>
      <c r="E46" s="113"/>
      <c r="F46" s="79" t="s">
        <v>117</v>
      </c>
      <c r="G46" s="80"/>
      <c r="H46" s="81"/>
      <c r="I46" s="114" t="s">
        <v>118</v>
      </c>
      <c r="J46" s="115"/>
      <c r="K46" s="115"/>
      <c r="L46" s="116"/>
    </row>
    <row r="48" spans="1:12">
      <c r="A48" s="23" t="s">
        <v>48</v>
      </c>
      <c r="B48" s="33">
        <f>I3+1</f>
        <v>2015</v>
      </c>
      <c r="C48" t="s">
        <v>49</v>
      </c>
    </row>
    <row r="49" spans="1:12">
      <c r="A49" s="54" t="s">
        <v>119</v>
      </c>
    </row>
    <row r="50" spans="1:12">
      <c r="A50" s="22" t="s">
        <v>46</v>
      </c>
      <c r="F50" s="7">
        <f>H65</f>
        <v>3.0684742316782785</v>
      </c>
      <c r="G50" t="s">
        <v>47</v>
      </c>
    </row>
    <row r="51" spans="1:12">
      <c r="A51" s="34" t="s">
        <v>72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2"/>
    </row>
    <row r="52" spans="1:12">
      <c r="A52" s="110" t="s">
        <v>73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</row>
    <row r="53" spans="1:12">
      <c r="A53" s="110" t="s">
        <v>74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>
      <c r="A54" s="34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2">
      <c r="A55" s="22" t="s">
        <v>50</v>
      </c>
      <c r="B55" s="33">
        <f>I3+1</f>
        <v>2015</v>
      </c>
      <c r="C55" t="s">
        <v>51</v>
      </c>
    </row>
    <row r="56" spans="1:12">
      <c r="A56" s="22" t="s">
        <v>52</v>
      </c>
    </row>
    <row r="57" spans="1:12">
      <c r="A57" s="22" t="s">
        <v>53</v>
      </c>
      <c r="J57" s="35">
        <v>15000</v>
      </c>
      <c r="K57" t="s">
        <v>10</v>
      </c>
    </row>
    <row r="58" spans="1:12">
      <c r="A58" s="110" t="s">
        <v>71</v>
      </c>
      <c r="B58" s="110"/>
      <c r="C58" s="110"/>
      <c r="D58" s="110"/>
      <c r="E58" s="110"/>
      <c r="J58" s="35">
        <v>10000</v>
      </c>
      <c r="K58" t="s">
        <v>10</v>
      </c>
    </row>
    <row r="59" spans="1:12">
      <c r="A59" s="22" t="s">
        <v>54</v>
      </c>
      <c r="J59" s="35">
        <v>1500</v>
      </c>
      <c r="K59" t="s">
        <v>10</v>
      </c>
    </row>
    <row r="60" spans="1:12">
      <c r="A60" s="22" t="s">
        <v>70</v>
      </c>
      <c r="J60" s="35">
        <v>15000</v>
      </c>
      <c r="K60" t="s">
        <v>10</v>
      </c>
    </row>
    <row r="61" spans="1:12">
      <c r="A61" s="22" t="s">
        <v>55</v>
      </c>
      <c r="J61" s="35">
        <v>8000</v>
      </c>
      <c r="K61" t="s">
        <v>10</v>
      </c>
    </row>
    <row r="62" spans="1:12">
      <c r="A62" s="22" t="s">
        <v>56</v>
      </c>
      <c r="J62" s="35">
        <v>8000</v>
      </c>
      <c r="K62" t="s">
        <v>10</v>
      </c>
    </row>
    <row r="63" spans="1:12">
      <c r="A63" s="24" t="s">
        <v>57</v>
      </c>
      <c r="J63" s="36">
        <f>SUM(J57:J62)</f>
        <v>57500</v>
      </c>
      <c r="K63" s="25" t="s">
        <v>58</v>
      </c>
    </row>
    <row r="64" spans="1:12">
      <c r="A64" s="22" t="s">
        <v>59</v>
      </c>
      <c r="H64" s="33">
        <f>I3</f>
        <v>2014</v>
      </c>
      <c r="I64" t="s">
        <v>67</v>
      </c>
      <c r="K64" s="6">
        <f>G37</f>
        <v>-15747.884824399998</v>
      </c>
    </row>
    <row r="65" spans="1:11">
      <c r="A65" s="22" t="s">
        <v>60</v>
      </c>
      <c r="C65" s="19">
        <f>J63+K64</f>
        <v>41752.115175600004</v>
      </c>
      <c r="D65" s="33" t="s">
        <v>61</v>
      </c>
      <c r="E65" s="27">
        <f>I3+1</f>
        <v>2015</v>
      </c>
      <c r="F65" t="s">
        <v>63</v>
      </c>
      <c r="H65" s="7">
        <f>C65/(E5*12)</f>
        <v>3.0684742316782785</v>
      </c>
      <c r="I65" t="s">
        <v>64</v>
      </c>
    </row>
    <row r="67" spans="1:11">
      <c r="B67" t="s">
        <v>65</v>
      </c>
    </row>
    <row r="68" spans="1:11">
      <c r="B68" t="s">
        <v>37</v>
      </c>
      <c r="I68" t="s">
        <v>66</v>
      </c>
    </row>
    <row r="70" spans="1:1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</sheetData>
  <mergeCells count="63">
    <mergeCell ref="B45:E45"/>
    <mergeCell ref="F45:H45"/>
    <mergeCell ref="I45:L45"/>
    <mergeCell ref="K35:L35"/>
    <mergeCell ref="F43:H43"/>
    <mergeCell ref="I43:L43"/>
    <mergeCell ref="B44:E44"/>
    <mergeCell ref="F44:H44"/>
    <mergeCell ref="I44:L44"/>
    <mergeCell ref="B43:E43"/>
    <mergeCell ref="B40:E40"/>
    <mergeCell ref="F40:H40"/>
    <mergeCell ref="I40:L40"/>
    <mergeCell ref="B39:E39"/>
    <mergeCell ref="F39:H39"/>
    <mergeCell ref="I39:L39"/>
    <mergeCell ref="A52:L52"/>
    <mergeCell ref="A53:L53"/>
    <mergeCell ref="A58:E58"/>
    <mergeCell ref="A70:K70"/>
    <mergeCell ref="B46:E46"/>
    <mergeCell ref="F46:H46"/>
    <mergeCell ref="I46:L46"/>
    <mergeCell ref="B41:E41"/>
    <mergeCell ref="F41:H41"/>
    <mergeCell ref="I41:L41"/>
    <mergeCell ref="B42:E42"/>
    <mergeCell ref="F42:H42"/>
    <mergeCell ref="I42:L42"/>
    <mergeCell ref="A1:L1"/>
    <mergeCell ref="A2:L2"/>
    <mergeCell ref="A6:B6"/>
    <mergeCell ref="A19:B19"/>
    <mergeCell ref="B20:H20"/>
    <mergeCell ref="K20:L20"/>
    <mergeCell ref="E3:H3"/>
    <mergeCell ref="B24:H24"/>
    <mergeCell ref="B25:H25"/>
    <mergeCell ref="B26:H26"/>
    <mergeCell ref="K23:L23"/>
    <mergeCell ref="K24:L24"/>
    <mergeCell ref="K25:L25"/>
    <mergeCell ref="K26:L26"/>
    <mergeCell ref="B21:H21"/>
    <mergeCell ref="K21:L21"/>
    <mergeCell ref="B22:H22"/>
    <mergeCell ref="K22:L22"/>
    <mergeCell ref="B23:H23"/>
    <mergeCell ref="K32:L32"/>
    <mergeCell ref="B34:H34"/>
    <mergeCell ref="K34:L34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3:H33"/>
    <mergeCell ref="K33:L33"/>
  </mergeCells>
  <pageMargins left="1.1599999999999999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2015-03-27T11:53:55Z</dcterms:modified>
</cp:coreProperties>
</file>