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G7" i="3"/>
  <c r="G19"/>
  <c r="J83"/>
  <c r="K44" l="1"/>
  <c r="K41" l="1"/>
  <c r="K40"/>
  <c r="K39" l="1"/>
  <c r="K36" l="1"/>
  <c r="K35"/>
  <c r="K33"/>
  <c r="D50" l="1"/>
  <c r="K32" l="1"/>
  <c r="K30" l="1"/>
  <c r="K28" l="1"/>
  <c r="K26" l="1"/>
  <c r="K25" l="1"/>
  <c r="K24" l="1"/>
  <c r="K45" s="1"/>
  <c r="K46" l="1"/>
  <c r="K47" s="1"/>
  <c r="K48" s="1"/>
  <c r="G50" s="1"/>
  <c r="E85"/>
  <c r="H84"/>
  <c r="B70"/>
  <c r="B61"/>
  <c r="B51"/>
  <c r="G17"/>
  <c r="G16"/>
  <c r="G15"/>
  <c r="G14"/>
  <c r="I7"/>
  <c r="B6"/>
  <c r="J13" l="1"/>
  <c r="A26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20"/>
  <c r="K84" l="1"/>
  <c r="C85" s="1"/>
  <c r="H85" s="1"/>
  <c r="F63" s="1"/>
</calcChain>
</file>

<file path=xl/sharedStrings.xml><?xml version="1.0" encoding="utf-8"?>
<sst xmlns="http://schemas.openxmlformats.org/spreadsheetml/2006/main" count="186" uniqueCount="143">
  <si>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</si>
  <si>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</si>
  <si>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</si>
  <si>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</si>
  <si>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</si>
  <si>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</si>
  <si>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</si>
  <si>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</si>
  <si>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</si>
  <si>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</si>
  <si>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</si>
  <si>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</si>
  <si>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</si>
  <si>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</si>
  <si>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</si>
  <si>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</si>
  <si>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</si>
  <si>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</si>
  <si>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</si>
  <si>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</si>
  <si>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</si>
  <si>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</si>
  <si>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</si>
  <si>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</si>
  <si>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</si>
  <si>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</si>
  <si>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</si>
  <si>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</si>
  <si>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</si>
  <si>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</si>
  <si>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</si>
  <si>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</si>
  <si>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</si>
  <si>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</si>
  <si>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</si>
  <si>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</si>
  <si>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</si>
  <si>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</si>
  <si>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</si>
  <si>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</si>
  <si>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</si>
  <si>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</si>
  <si>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</si>
  <si>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</si>
  <si>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</si>
  <si>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</si>
  <si>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</si>
  <si>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</si>
  <si>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</si>
  <si>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</si>
  <si>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</si>
  <si>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</si>
  <si>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</si>
  <si>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</si>
  <si>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</si>
  <si>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</si>
  <si>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</si>
  <si>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</si>
  <si>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</si>
  <si>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</si>
  <si>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</si>
  <si>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</si>
  <si>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</si>
  <si>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</si>
  <si>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</si>
  <si>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</si>
  <si>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</si>
  <si>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</si>
  <si>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</si>
  <si>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</si>
  <si>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</si>
  <si>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</si>
  <si>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t xml:space="preserve">  -  передача наружных инженерных сетей</t>
  </si>
  <si>
    <t xml:space="preserve">  -  чистка кровли от снега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</si>
  <si>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</si>
  <si>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</si>
  <si>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</si>
  <si>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</si>
  <si>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 xml:space="preserve"> ежемесячно равными долями, исходя из объемов потребления в 2012 году, с последующим перерасчетом в декабре 2013 г.,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</si>
  <si>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</si>
  <si>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</si>
  <si>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ул. Мамина - Сибиряка    за </t>
  </si>
  <si>
    <t>шт.</t>
  </si>
  <si>
    <t>м/час</t>
  </si>
  <si>
    <t>12/3</t>
  </si>
  <si>
    <t xml:space="preserve"> 12/3  (</t>
  </si>
  <si>
    <r>
      <t>м</t>
    </r>
    <r>
      <rPr>
        <sz val="11"/>
        <color theme="1"/>
        <rFont val="Calibri"/>
        <family val="2"/>
        <charset val="204"/>
      </rPr>
      <t>²</t>
    </r>
  </si>
  <si>
    <t>мес.</t>
  </si>
  <si>
    <t>Замена манометров в ИТП (50%).</t>
  </si>
  <si>
    <t>Замена термометров в ИТП (50%).</t>
  </si>
  <si>
    <t>т.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</si>
  <si>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9 -</t>
    </r>
  </si>
  <si>
    <t>18,50 руб./м²</t>
  </si>
  <si>
    <t>Отопление</t>
  </si>
  <si>
    <t>0,019 Гкал/м</t>
  </si>
  <si>
    <t>0,027 Гкал/м</t>
  </si>
  <si>
    <t>301,44 руб./чел.</t>
  </si>
  <si>
    <t>74,71 руб./чел.</t>
  </si>
  <si>
    <t>116,82 руб./чел.</t>
  </si>
  <si>
    <t>М-С 12/3(I)</t>
  </si>
  <si>
    <r>
      <t>15,64 руб./м</t>
    </r>
    <r>
      <rPr>
        <sz val="11"/>
        <rFont val="Calibri"/>
        <family val="2"/>
        <charset val="204"/>
      </rPr>
      <t>²</t>
    </r>
  </si>
  <si>
    <r>
      <t>4,74 руб./м</t>
    </r>
    <r>
      <rPr>
        <sz val="11"/>
        <rFont val="Calibri"/>
        <family val="2"/>
        <charset val="204"/>
      </rPr>
      <t>²</t>
    </r>
  </si>
  <si>
    <t>213,47 руб./чел.</t>
  </si>
  <si>
    <t>50,76 руб./чел.</t>
  </si>
  <si>
    <t>83,46 руб./чел.</t>
  </si>
  <si>
    <t>Замена светильника на 1 этаже.</t>
  </si>
  <si>
    <t>Всего в 2014году:</t>
  </si>
  <si>
    <t>ИТОГО за 2014год:</t>
  </si>
  <si>
    <t>ИТОГО на 31.12.2014г:</t>
  </si>
  <si>
    <t>раб.</t>
  </si>
  <si>
    <t>Устройство коврового покрытия в подъезде и в тамбуре.</t>
  </si>
  <si>
    <t>м</t>
  </si>
  <si>
    <t>Перерасход (+) или экономия (-) средств в 2013 году.</t>
  </si>
  <si>
    <t>Генеральная уборка в августе.</t>
  </si>
  <si>
    <t xml:space="preserve"> - </t>
  </si>
  <si>
    <t>Техническое освидетельствование лифта.</t>
  </si>
  <si>
    <t>рублей (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</si>
  <si>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</si>
  <si>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17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</si>
  <si>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21 -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</si>
  <si>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25 -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</si>
  <si>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33 -</t>
    </r>
  </si>
  <si>
    <t xml:space="preserve">  -  монтаж греющего кабеля на водосточную систему</t>
  </si>
  <si>
    <t xml:space="preserve">  - монтаж снегозадерживающих устройств на кровле </t>
  </si>
  <si>
    <t xml:space="preserve">  - ремонт подъезда</t>
  </si>
  <si>
    <t xml:space="preserve"> - приобретение и украшение новогодней елки</t>
  </si>
  <si>
    <t xml:space="preserve"> - организация новогоднего праздника</t>
  </si>
  <si>
    <t xml:space="preserve"> - содержание общего имущества - 15,64  рубля с кв.метра общей площади в месяц;</t>
  </si>
  <si>
    <t>Накладные расходы (14%)</t>
  </si>
  <si>
    <t>Уборка и вывоз снега с придомовой территории (11,57%).</t>
  </si>
  <si>
    <t>Устройство мастерской (10,79%).</t>
  </si>
  <si>
    <t>Уборка снега с кровли.</t>
  </si>
  <si>
    <t>Ремонт водосточных труб (11,57%).</t>
  </si>
  <si>
    <t>Генеральная уборка в апреле.</t>
  </si>
  <si>
    <t>Обслуживание системы видеонаблюдения.</t>
  </si>
  <si>
    <t>Устройство насыпи (предотвращение проезда автотранспорта в рощу)(11,57%).</t>
  </si>
  <si>
    <t>Благоустройство территории (завоз чернозема) (11,57%).</t>
  </si>
  <si>
    <t>Благоустройство территории (завоз песка)(11,57%).</t>
  </si>
  <si>
    <t>Передача бесхозных сетей тепловой энергии.</t>
  </si>
  <si>
    <t>Установка новогодней елки.</t>
  </si>
  <si>
    <t>Программирование ключей.</t>
  </si>
  <si>
    <t>Госповерка теплосчетчиков(50%).</t>
  </si>
  <si>
    <t>Монтаж оборудования для электроснабжения ИТП(11,57%).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</si>
</sst>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4" fontId="0" fillId="0" borderId="0" xfId="0" applyNumberFormat="1" applyFill="1"/>
    <xf numFmtId="49" fontId="0" fillId="0" borderId="0" xfId="0" applyNumberFormat="1"/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4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/>
    <xf numFmtId="4" fontId="6" fillId="0" borderId="0" xfId="0" applyNumberFormat="1" applyFont="1" applyFill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6" fillId="0" borderId="0" xfId="0" applyFont="1" applyFill="1"/>
    <xf numFmtId="0" fontId="0" fillId="0" borderId="0" xfId="0" applyNumberForma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12" xfId="0" applyFont="1" applyFill="1" applyBorder="1"/>
    <xf numFmtId="0" fontId="7" fillId="0" borderId="7" xfId="0" applyFont="1" applyFill="1" applyBorder="1"/>
    <xf numFmtId="0" fontId="7" fillId="0" borderId="0" xfId="0" applyFont="1" applyFill="1"/>
    <xf numFmtId="0" fontId="7" fillId="0" borderId="3" xfId="0" applyFont="1" applyFill="1" applyBorder="1"/>
    <xf numFmtId="0" fontId="10" fillId="0" borderId="13" xfId="0" applyFont="1" applyFill="1" applyBorder="1" applyAlignment="1"/>
    <xf numFmtId="0" fontId="10" fillId="0" borderId="14" xfId="0" applyFont="1" applyFill="1" applyBorder="1" applyAlignment="1"/>
    <xf numFmtId="0" fontId="10" fillId="0" borderId="15" xfId="0" applyFont="1" applyFill="1" applyBorder="1" applyAlignment="1"/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9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Fill="1" applyBorder="1"/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4" fontId="0" fillId="0" borderId="0" xfId="0" applyNumberFormat="1" applyFill="1" applyAlignment="1">
      <alignment horizontal="center"/>
    </xf>
    <xf numFmtId="0" fontId="10" fillId="0" borderId="0" xfId="0" applyFont="1" applyFill="1" applyBorder="1" applyAlignment="1"/>
    <xf numFmtId="4" fontId="0" fillId="0" borderId="0" xfId="0" applyNumberFormat="1" applyFill="1" applyBorder="1"/>
    <xf numFmtId="4" fontId="3" fillId="0" borderId="0" xfId="0" applyNumberFormat="1" applyFont="1" applyBorder="1" applyAlignment="1"/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9" fontId="0" fillId="0" borderId="0" xfId="0" applyNumberFormat="1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8" xfId="0" applyFill="1" applyBorder="1"/>
    <xf numFmtId="0" fontId="0" fillId="0" borderId="0" xfId="0" applyFill="1" applyBorder="1"/>
    <xf numFmtId="0" fontId="7" fillId="0" borderId="0" xfId="0" applyFont="1" applyFill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3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2" fontId="0" fillId="0" borderId="8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10" fillId="0" borderId="8" xfId="0" applyNumberFormat="1" applyFont="1" applyFill="1" applyBorder="1" applyAlignment="1"/>
    <xf numFmtId="4" fontId="10" fillId="0" borderId="9" xfId="0" applyNumberFormat="1" applyFont="1" applyFill="1" applyBorder="1" applyAlignment="1"/>
    <xf numFmtId="4" fontId="7" fillId="0" borderId="8" xfId="0" applyNumberFormat="1" applyFont="1" applyFill="1" applyBorder="1" applyAlignment="1"/>
    <xf numFmtId="4" fontId="7" fillId="0" borderId="9" xfId="0" applyNumberFormat="1" applyFont="1" applyFill="1" applyBorder="1" applyAlignment="1"/>
    <xf numFmtId="4" fontId="10" fillId="0" borderId="6" xfId="0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4" fontId="11" fillId="0" borderId="6" xfId="0" applyNumberFormat="1" applyFont="1" applyFill="1" applyBorder="1" applyAlignment="1"/>
    <xf numFmtId="4" fontId="11" fillId="0" borderId="7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9"/>
  <sheetViews>
    <sheetView tabSelected="1" workbookViewId="0">
      <selection activeCell="P23" sqref="P23"/>
    </sheetView>
  </sheetViews>
  <sheetFormatPr defaultRowHeight="15"/>
  <cols>
    <col min="1" max="1" width="5.5703125" customWidth="1"/>
    <col min="2" max="2" width="9.140625" style="88"/>
    <col min="3" max="3" width="10.42578125" style="88" customWidth="1"/>
    <col min="4" max="4" width="7.140625" style="88" customWidth="1"/>
    <col min="5" max="5" width="9.140625" style="88"/>
    <col min="6" max="6" width="8.7109375" style="88" customWidth="1"/>
    <col min="7" max="7" width="12.7109375" style="88" customWidth="1"/>
    <col min="8" max="8" width="9.140625" style="88"/>
    <col min="9" max="9" width="7.7109375" customWidth="1"/>
    <col min="10" max="10" width="11.28515625" bestFit="1" customWidth="1"/>
    <col min="12" max="12" width="2" customWidth="1"/>
  </cols>
  <sheetData>
    <row r="1" spans="1:12">
      <c r="A1" s="88"/>
      <c r="I1" s="88"/>
      <c r="J1" s="85"/>
      <c r="K1" s="52" t="s">
        <v>99</v>
      </c>
      <c r="L1" s="88"/>
    </row>
    <row r="2" spans="1:12" ht="18.7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ht="18.7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ht="18.75">
      <c r="A4" s="1"/>
      <c r="B4" s="86"/>
      <c r="C4" s="36" t="s">
        <v>2</v>
      </c>
      <c r="D4" s="37" t="s">
        <v>84</v>
      </c>
      <c r="E4" s="38" t="s">
        <v>81</v>
      </c>
      <c r="F4" s="38"/>
      <c r="G4" s="38"/>
      <c r="H4" s="86"/>
      <c r="I4" s="31">
        <v>2014</v>
      </c>
      <c r="J4" s="16" t="s">
        <v>22</v>
      </c>
    </row>
    <row r="6" spans="1:12" ht="15.75">
      <c r="A6" s="2" t="s">
        <v>27</v>
      </c>
      <c r="B6" s="85">
        <f>I4</f>
        <v>2014</v>
      </c>
      <c r="C6" s="88" t="s">
        <v>28</v>
      </c>
      <c r="D6" s="39" t="s">
        <v>85</v>
      </c>
      <c r="E6" s="78">
        <v>2209.6999999999998</v>
      </c>
      <c r="F6" s="88" t="s">
        <v>64</v>
      </c>
    </row>
    <row r="7" spans="1:12" ht="15.75">
      <c r="A7" s="106">
        <v>1292589.25</v>
      </c>
      <c r="B7" s="106"/>
      <c r="C7" s="41" t="s">
        <v>3</v>
      </c>
      <c r="G7" s="42">
        <f>A7-J8</f>
        <v>1117106.8400000001</v>
      </c>
      <c r="H7" s="85" t="s">
        <v>116</v>
      </c>
      <c r="I7" s="5">
        <f>(G7/A7)*100</f>
        <v>86.423961827007318</v>
      </c>
      <c r="J7" t="s">
        <v>4</v>
      </c>
    </row>
    <row r="8" spans="1:12" ht="15.75">
      <c r="A8" t="s">
        <v>80</v>
      </c>
      <c r="J8" s="6">
        <v>175482.41</v>
      </c>
      <c r="K8" t="s">
        <v>5</v>
      </c>
    </row>
    <row r="9" spans="1:12">
      <c r="A9" t="s">
        <v>79</v>
      </c>
    </row>
    <row r="10" spans="1:12">
      <c r="A10" s="44" t="s">
        <v>91</v>
      </c>
      <c r="B10" s="24">
        <v>16389.16</v>
      </c>
      <c r="C10" s="88" t="s">
        <v>10</v>
      </c>
      <c r="E10" s="44" t="s">
        <v>119</v>
      </c>
      <c r="F10" s="24">
        <v>12367.24</v>
      </c>
      <c r="G10" s="88" t="s">
        <v>10</v>
      </c>
      <c r="I10" s="22" t="s">
        <v>121</v>
      </c>
      <c r="J10" s="17">
        <v>20234.98</v>
      </c>
      <c r="K10" t="s">
        <v>10</v>
      </c>
    </row>
    <row r="11" spans="1:12">
      <c r="A11" t="s">
        <v>117</v>
      </c>
      <c r="B11" s="24">
        <v>10070.33</v>
      </c>
      <c r="C11" s="88" t="s">
        <v>10</v>
      </c>
      <c r="E11" s="44" t="s">
        <v>71</v>
      </c>
      <c r="F11" s="24">
        <v>24497.61</v>
      </c>
      <c r="G11" s="88" t="s">
        <v>10</v>
      </c>
      <c r="I11" s="22"/>
      <c r="J11" s="17"/>
    </row>
    <row r="12" spans="1:12">
      <c r="A12" t="s">
        <v>118</v>
      </c>
      <c r="B12" s="24">
        <v>12648.98</v>
      </c>
      <c r="C12" s="88" t="s">
        <v>10</v>
      </c>
      <c r="E12" s="83" t="s">
        <v>120</v>
      </c>
      <c r="F12" s="24">
        <v>14521.22</v>
      </c>
      <c r="G12" s="88" t="s">
        <v>10</v>
      </c>
      <c r="I12" s="35"/>
      <c r="J12" s="17"/>
    </row>
    <row r="13" spans="1:12" ht="15.75">
      <c r="A13" t="s">
        <v>30</v>
      </c>
      <c r="J13" s="17">
        <f>G14+G15+G16+G17</f>
        <v>175482.41</v>
      </c>
      <c r="K13" s="18" t="s">
        <v>31</v>
      </c>
    </row>
    <row r="14" spans="1:12">
      <c r="A14" s="7" t="s">
        <v>6</v>
      </c>
      <c r="B14" s="88" t="s">
        <v>7</v>
      </c>
      <c r="G14" s="45">
        <f>(J8*43.5/100)</f>
        <v>76334.84835</v>
      </c>
      <c r="H14" s="88" t="s">
        <v>10</v>
      </c>
    </row>
    <row r="15" spans="1:12">
      <c r="A15" s="7" t="s">
        <v>6</v>
      </c>
      <c r="B15" s="88" t="s">
        <v>8</v>
      </c>
      <c r="G15" s="45">
        <f>(J8*36.6/100)</f>
        <v>64226.562060000004</v>
      </c>
      <c r="H15" s="88" t="s">
        <v>10</v>
      </c>
    </row>
    <row r="16" spans="1:12">
      <c r="A16" s="7" t="s">
        <v>6</v>
      </c>
      <c r="B16" s="88" t="s">
        <v>9</v>
      </c>
      <c r="G16" s="45">
        <f>(J8*12.5/100)</f>
        <v>21935.30125</v>
      </c>
      <c r="H16" s="88" t="s">
        <v>10</v>
      </c>
      <c r="K16" s="3"/>
      <c r="L16" s="11"/>
    </row>
    <row r="17" spans="1:12">
      <c r="A17" s="7" t="s">
        <v>6</v>
      </c>
      <c r="B17" s="88" t="s">
        <v>14</v>
      </c>
      <c r="G17" s="45">
        <f>(J8*7.4/100)</f>
        <v>12985.698340000001</v>
      </c>
      <c r="H17" s="88" t="s">
        <v>10</v>
      </c>
    </row>
    <row r="18" spans="1:12">
      <c r="G18" s="46"/>
    </row>
    <row r="19" spans="1:12">
      <c r="A19" s="8" t="s">
        <v>11</v>
      </c>
      <c r="G19" s="45">
        <f>E6*4.74*12</f>
        <v>125687.73599999999</v>
      </c>
      <c r="H19" s="88" t="s">
        <v>12</v>
      </c>
    </row>
    <row r="20" spans="1:12" ht="15.75" thickBot="1">
      <c r="A20" s="107">
        <f>G19*I7/100</f>
        <v>108624.32098186974</v>
      </c>
      <c r="B20" s="107"/>
      <c r="C20" s="88" t="s">
        <v>70</v>
      </c>
    </row>
    <row r="21" spans="1:12">
      <c r="A21" s="9" t="s">
        <v>2</v>
      </c>
      <c r="B21" s="152" t="s">
        <v>20</v>
      </c>
      <c r="C21" s="153"/>
      <c r="D21" s="153"/>
      <c r="E21" s="153"/>
      <c r="F21" s="153"/>
      <c r="G21" s="153"/>
      <c r="H21" s="154"/>
      <c r="I21" s="9" t="s">
        <v>18</v>
      </c>
      <c r="J21" s="12" t="s">
        <v>17</v>
      </c>
      <c r="K21" s="108" t="s">
        <v>15</v>
      </c>
      <c r="L21" s="109"/>
    </row>
    <row r="22" spans="1:12" ht="15.75" thickBot="1">
      <c r="A22" s="10" t="s">
        <v>13</v>
      </c>
      <c r="B22" s="123"/>
      <c r="C22" s="124"/>
      <c r="D22" s="124"/>
      <c r="E22" s="124"/>
      <c r="F22" s="124"/>
      <c r="G22" s="124"/>
      <c r="H22" s="125"/>
      <c r="I22" s="10" t="s">
        <v>19</v>
      </c>
      <c r="J22" s="13"/>
      <c r="K22" s="110" t="s">
        <v>16</v>
      </c>
      <c r="L22" s="111"/>
    </row>
    <row r="23" spans="1:12" ht="15.75" thickBot="1">
      <c r="A23" s="14"/>
      <c r="B23" s="155" t="s">
        <v>112</v>
      </c>
      <c r="C23" s="156"/>
      <c r="D23" s="156"/>
      <c r="E23" s="156"/>
      <c r="F23" s="156"/>
      <c r="G23" s="156"/>
      <c r="H23" s="160"/>
      <c r="I23" s="70"/>
      <c r="J23" s="64"/>
      <c r="K23" s="161">
        <v>91497.96</v>
      </c>
      <c r="L23" s="162"/>
    </row>
    <row r="24" spans="1:12">
      <c r="A24" s="15">
        <v>1</v>
      </c>
      <c r="B24" s="91" t="s">
        <v>129</v>
      </c>
      <c r="C24" s="92"/>
      <c r="D24" s="92"/>
      <c r="E24" s="92"/>
      <c r="F24" s="92"/>
      <c r="G24" s="92"/>
      <c r="H24" s="92"/>
      <c r="I24" s="72" t="s">
        <v>83</v>
      </c>
      <c r="J24" s="68">
        <v>10</v>
      </c>
      <c r="K24" s="97">
        <f>45100*0.1157</f>
        <v>5218.07</v>
      </c>
      <c r="L24" s="98"/>
    </row>
    <row r="25" spans="1:12">
      <c r="A25" s="23">
        <v>2</v>
      </c>
      <c r="B25" s="112" t="s">
        <v>142</v>
      </c>
      <c r="C25" s="159"/>
      <c r="D25" s="159"/>
      <c r="E25" s="159"/>
      <c r="F25" s="159"/>
      <c r="G25" s="159"/>
      <c r="H25" s="113"/>
      <c r="I25" s="27" t="s">
        <v>82</v>
      </c>
      <c r="J25" s="68">
        <v>1</v>
      </c>
      <c r="K25" s="115">
        <f>37671*0.0525</f>
        <v>1977.7275</v>
      </c>
      <c r="L25" s="116"/>
    </row>
    <row r="26" spans="1:12">
      <c r="A26" s="23">
        <f t="shared" ref="A26:A44" si="0">A25+1</f>
        <v>3</v>
      </c>
      <c r="B26" s="112" t="s">
        <v>130</v>
      </c>
      <c r="C26" s="159"/>
      <c r="D26" s="159"/>
      <c r="E26" s="159"/>
      <c r="F26" s="159"/>
      <c r="G26" s="159"/>
      <c r="H26" s="113"/>
      <c r="I26" s="89" t="s">
        <v>82</v>
      </c>
      <c r="J26" s="90">
        <v>1</v>
      </c>
      <c r="K26" s="97">
        <f>(8400+23043.2)*0.075</f>
        <v>2358.2399999999998</v>
      </c>
      <c r="L26" s="98"/>
    </row>
    <row r="27" spans="1:12">
      <c r="A27" s="23">
        <f t="shared" si="0"/>
        <v>4</v>
      </c>
      <c r="B27" s="91" t="s">
        <v>131</v>
      </c>
      <c r="C27" s="94"/>
      <c r="D27" s="94"/>
      <c r="E27" s="94"/>
      <c r="F27" s="94"/>
      <c r="G27" s="94"/>
      <c r="H27" s="94"/>
      <c r="I27" s="23" t="s">
        <v>86</v>
      </c>
      <c r="J27" s="69">
        <v>325</v>
      </c>
      <c r="K27" s="143">
        <v>8000</v>
      </c>
      <c r="L27" s="144"/>
    </row>
    <row r="28" spans="1:12">
      <c r="A28" s="23">
        <f t="shared" si="0"/>
        <v>5</v>
      </c>
      <c r="B28" s="91" t="s">
        <v>129</v>
      </c>
      <c r="C28" s="92"/>
      <c r="D28" s="92"/>
      <c r="E28" s="92"/>
      <c r="F28" s="92"/>
      <c r="G28" s="92"/>
      <c r="H28" s="92"/>
      <c r="I28" s="27" t="s">
        <v>83</v>
      </c>
      <c r="J28" s="29">
        <v>14</v>
      </c>
      <c r="K28" s="97">
        <f>61100*0.1157</f>
        <v>7069.2699999999995</v>
      </c>
      <c r="L28" s="98"/>
    </row>
    <row r="29" spans="1:12">
      <c r="A29" s="23">
        <f t="shared" si="0"/>
        <v>6</v>
      </c>
      <c r="B29" s="91" t="s">
        <v>105</v>
      </c>
      <c r="C29" s="92"/>
      <c r="D29" s="92"/>
      <c r="E29" s="92"/>
      <c r="F29" s="92"/>
      <c r="G29" s="92"/>
      <c r="H29" s="92"/>
      <c r="I29" s="15" t="s">
        <v>82</v>
      </c>
      <c r="J29" s="68">
        <v>1</v>
      </c>
      <c r="K29" s="97">
        <v>500</v>
      </c>
      <c r="L29" s="98"/>
    </row>
    <row r="30" spans="1:12">
      <c r="A30" s="23">
        <f t="shared" si="0"/>
        <v>7</v>
      </c>
      <c r="B30" s="112" t="s">
        <v>132</v>
      </c>
      <c r="C30" s="163"/>
      <c r="D30" s="163"/>
      <c r="E30" s="163"/>
      <c r="F30" s="163"/>
      <c r="G30" s="163"/>
      <c r="H30" s="163"/>
      <c r="I30" s="23" t="s">
        <v>82</v>
      </c>
      <c r="J30" s="69">
        <v>30</v>
      </c>
      <c r="K30" s="150">
        <f>13640*0.1157</f>
        <v>1578.1479999999999</v>
      </c>
      <c r="L30" s="151"/>
    </row>
    <row r="31" spans="1:12">
      <c r="A31" s="23">
        <f t="shared" si="0"/>
        <v>8</v>
      </c>
      <c r="B31" s="91" t="s">
        <v>133</v>
      </c>
      <c r="C31" s="92"/>
      <c r="D31" s="92"/>
      <c r="E31" s="92"/>
      <c r="F31" s="92"/>
      <c r="G31" s="92"/>
      <c r="H31" s="92"/>
      <c r="I31" s="15" t="s">
        <v>86</v>
      </c>
      <c r="J31" s="71">
        <v>302</v>
      </c>
      <c r="K31" s="164">
        <v>2758</v>
      </c>
      <c r="L31" s="165"/>
    </row>
    <row r="32" spans="1:12">
      <c r="A32" s="23">
        <f t="shared" si="0"/>
        <v>9</v>
      </c>
      <c r="B32" s="91" t="s">
        <v>134</v>
      </c>
      <c r="C32" s="92"/>
      <c r="D32" s="92"/>
      <c r="E32" s="92"/>
      <c r="F32" s="92"/>
      <c r="G32" s="92"/>
      <c r="H32" s="93"/>
      <c r="I32" s="15" t="s">
        <v>87</v>
      </c>
      <c r="J32" s="53">
        <v>12</v>
      </c>
      <c r="K32" s="148">
        <f>1250/4*12</f>
        <v>3750</v>
      </c>
      <c r="L32" s="149"/>
    </row>
    <row r="33" spans="1:12">
      <c r="A33" s="23">
        <f t="shared" si="0"/>
        <v>10</v>
      </c>
      <c r="B33" s="91" t="s">
        <v>135</v>
      </c>
      <c r="C33" s="92"/>
      <c r="D33" s="92"/>
      <c r="E33" s="92"/>
      <c r="F33" s="92"/>
      <c r="G33" s="92"/>
      <c r="H33" s="93"/>
      <c r="I33" s="15" t="s">
        <v>109</v>
      </c>
      <c r="J33" s="53">
        <v>1</v>
      </c>
      <c r="K33" s="148">
        <f>3200*0.1157</f>
        <v>370.24</v>
      </c>
      <c r="L33" s="149"/>
    </row>
    <row r="34" spans="1:12">
      <c r="A34" s="23">
        <f t="shared" si="0"/>
        <v>11</v>
      </c>
      <c r="B34" s="157" t="s">
        <v>110</v>
      </c>
      <c r="C34" s="158"/>
      <c r="D34" s="158"/>
      <c r="E34" s="158"/>
      <c r="F34" s="158"/>
      <c r="G34" s="158"/>
      <c r="H34" s="158"/>
      <c r="I34" s="26" t="s">
        <v>111</v>
      </c>
      <c r="J34" s="34">
        <v>8</v>
      </c>
      <c r="K34" s="97">
        <v>6097</v>
      </c>
      <c r="L34" s="98"/>
    </row>
    <row r="35" spans="1:12">
      <c r="A35" s="23">
        <f t="shared" si="0"/>
        <v>12</v>
      </c>
      <c r="B35" s="91" t="s">
        <v>136</v>
      </c>
      <c r="C35" s="92"/>
      <c r="D35" s="92"/>
      <c r="E35" s="92"/>
      <c r="F35" s="92"/>
      <c r="G35" s="92"/>
      <c r="H35" s="93"/>
      <c r="I35" s="23" t="s">
        <v>90</v>
      </c>
      <c r="J35" s="53">
        <v>5</v>
      </c>
      <c r="K35" s="148">
        <f>6500*0.1157</f>
        <v>752.05</v>
      </c>
      <c r="L35" s="149"/>
    </row>
    <row r="36" spans="1:12">
      <c r="A36" s="23">
        <f t="shared" si="0"/>
        <v>13</v>
      </c>
      <c r="B36" s="91" t="s">
        <v>137</v>
      </c>
      <c r="C36" s="92"/>
      <c r="D36" s="92"/>
      <c r="E36" s="92"/>
      <c r="F36" s="92"/>
      <c r="G36" s="92"/>
      <c r="H36" s="93"/>
      <c r="I36" s="23" t="s">
        <v>90</v>
      </c>
      <c r="J36" s="53">
        <v>3</v>
      </c>
      <c r="K36" s="148">
        <f>2400*0.1157</f>
        <v>277.68</v>
      </c>
      <c r="L36" s="149"/>
    </row>
    <row r="37" spans="1:12">
      <c r="A37" s="23">
        <f t="shared" si="0"/>
        <v>14</v>
      </c>
      <c r="B37" s="91" t="s">
        <v>113</v>
      </c>
      <c r="C37" s="92"/>
      <c r="D37" s="92"/>
      <c r="E37" s="92"/>
      <c r="F37" s="92"/>
      <c r="G37" s="92"/>
      <c r="H37" s="92"/>
      <c r="I37" s="15" t="s">
        <v>86</v>
      </c>
      <c r="J37" s="71">
        <v>302</v>
      </c>
      <c r="K37" s="97">
        <v>2758</v>
      </c>
      <c r="L37" s="98"/>
    </row>
    <row r="38" spans="1:12">
      <c r="A38" s="23">
        <f t="shared" si="0"/>
        <v>15</v>
      </c>
      <c r="B38" s="91" t="s">
        <v>140</v>
      </c>
      <c r="C38" s="92"/>
      <c r="D38" s="92"/>
      <c r="E38" s="92"/>
      <c r="F38" s="92"/>
      <c r="G38" s="92"/>
      <c r="H38" s="93"/>
      <c r="I38" s="15" t="s">
        <v>82</v>
      </c>
      <c r="J38" s="68">
        <v>3</v>
      </c>
      <c r="K38" s="97">
        <v>150</v>
      </c>
      <c r="L38" s="98"/>
    </row>
    <row r="39" spans="1:12">
      <c r="A39" s="23">
        <f t="shared" si="0"/>
        <v>16</v>
      </c>
      <c r="B39" s="91" t="s">
        <v>141</v>
      </c>
      <c r="C39" s="92"/>
      <c r="D39" s="92"/>
      <c r="E39" s="92"/>
      <c r="F39" s="92"/>
      <c r="G39" s="92"/>
      <c r="H39" s="93"/>
      <c r="I39" s="23" t="s">
        <v>82</v>
      </c>
      <c r="J39" s="69">
        <v>1</v>
      </c>
      <c r="K39" s="150">
        <f>(7775+2200+400+3300+2000)*0.5</f>
        <v>7837.5</v>
      </c>
      <c r="L39" s="151"/>
    </row>
    <row r="40" spans="1:12">
      <c r="A40" s="23">
        <f t="shared" si="0"/>
        <v>17</v>
      </c>
      <c r="B40" s="112" t="s">
        <v>88</v>
      </c>
      <c r="C40" s="113"/>
      <c r="D40" s="113"/>
      <c r="E40" s="113"/>
      <c r="F40" s="113"/>
      <c r="G40" s="113"/>
      <c r="H40" s="113"/>
      <c r="I40" s="54" t="s">
        <v>82</v>
      </c>
      <c r="J40" s="65">
        <v>2</v>
      </c>
      <c r="K40" s="97">
        <f>380*2*0.5</f>
        <v>380</v>
      </c>
      <c r="L40" s="98"/>
    </row>
    <row r="41" spans="1:12">
      <c r="A41" s="23">
        <f t="shared" si="0"/>
        <v>18</v>
      </c>
      <c r="B41" s="112" t="s">
        <v>89</v>
      </c>
      <c r="C41" s="113"/>
      <c r="D41" s="113"/>
      <c r="E41" s="113"/>
      <c r="F41" s="113"/>
      <c r="G41" s="113"/>
      <c r="H41" s="113"/>
      <c r="I41" s="54" t="s">
        <v>82</v>
      </c>
      <c r="J41" s="65">
        <v>2</v>
      </c>
      <c r="K41" s="115">
        <f>250*2*0.5</f>
        <v>250</v>
      </c>
      <c r="L41" s="116"/>
    </row>
    <row r="42" spans="1:12">
      <c r="A42" s="23">
        <f t="shared" si="0"/>
        <v>19</v>
      </c>
      <c r="B42" s="91" t="s">
        <v>138</v>
      </c>
      <c r="C42" s="92"/>
      <c r="D42" s="92"/>
      <c r="E42" s="92"/>
      <c r="F42" s="92"/>
      <c r="G42" s="92"/>
      <c r="H42" s="92"/>
      <c r="I42" s="15" t="s">
        <v>114</v>
      </c>
      <c r="J42" s="66" t="s">
        <v>114</v>
      </c>
      <c r="K42" s="95">
        <v>5000</v>
      </c>
      <c r="L42" s="96"/>
    </row>
    <row r="43" spans="1:12">
      <c r="A43" s="23">
        <f t="shared" si="0"/>
        <v>20</v>
      </c>
      <c r="B43" s="91" t="s">
        <v>115</v>
      </c>
      <c r="C43" s="92"/>
      <c r="D43" s="92"/>
      <c r="E43" s="92"/>
      <c r="F43" s="92"/>
      <c r="G43" s="92"/>
      <c r="H43" s="93"/>
      <c r="I43" s="15" t="s">
        <v>82</v>
      </c>
      <c r="J43" s="67">
        <v>1</v>
      </c>
      <c r="K43" s="166">
        <v>6500</v>
      </c>
      <c r="L43" s="167"/>
    </row>
    <row r="44" spans="1:12">
      <c r="A44" s="23">
        <f t="shared" si="0"/>
        <v>21</v>
      </c>
      <c r="B44" s="91" t="s">
        <v>139</v>
      </c>
      <c r="C44" s="92"/>
      <c r="D44" s="92"/>
      <c r="E44" s="92"/>
      <c r="F44" s="92"/>
      <c r="G44" s="92"/>
      <c r="H44" s="93"/>
      <c r="I44" s="23" t="s">
        <v>82</v>
      </c>
      <c r="J44" s="15">
        <v>1</v>
      </c>
      <c r="K44" s="115">
        <f>20298/9</f>
        <v>2255.3333333333335</v>
      </c>
      <c r="L44" s="116"/>
    </row>
    <row r="45" spans="1:12">
      <c r="A45" s="54"/>
      <c r="B45" s="112" t="s">
        <v>106</v>
      </c>
      <c r="C45" s="113"/>
      <c r="D45" s="113"/>
      <c r="E45" s="113"/>
      <c r="F45" s="113"/>
      <c r="G45" s="113"/>
      <c r="H45" s="114"/>
      <c r="I45" s="54"/>
      <c r="J45" s="55"/>
      <c r="K45" s="168">
        <f>SUM(K24:L44)</f>
        <v>65837.258833333326</v>
      </c>
      <c r="L45" s="169"/>
    </row>
    <row r="46" spans="1:12">
      <c r="A46" s="54"/>
      <c r="B46" s="91" t="s">
        <v>128</v>
      </c>
      <c r="C46" s="92"/>
      <c r="D46" s="92"/>
      <c r="E46" s="92"/>
      <c r="F46" s="92"/>
      <c r="G46" s="92"/>
      <c r="H46" s="92"/>
      <c r="I46" s="54"/>
      <c r="J46" s="55"/>
      <c r="K46" s="170">
        <f>K45*0.14</f>
        <v>9217.2162366666671</v>
      </c>
      <c r="L46" s="171"/>
    </row>
    <row r="47" spans="1:12" ht="15.75" thickBot="1">
      <c r="A47" s="54"/>
      <c r="B47" s="56" t="s">
        <v>107</v>
      </c>
      <c r="C47" s="57"/>
      <c r="D47" s="57"/>
      <c r="E47" s="57"/>
      <c r="F47" s="57"/>
      <c r="G47" s="57"/>
      <c r="H47" s="58"/>
      <c r="I47" s="73"/>
      <c r="J47" s="59"/>
      <c r="K47" s="172">
        <f>SUM(K45:L46)</f>
        <v>75054.475069999986</v>
      </c>
      <c r="L47" s="173"/>
    </row>
    <row r="48" spans="1:12" ht="15" customHeight="1" thickBot="1">
      <c r="A48" s="60"/>
      <c r="B48" s="61" t="s">
        <v>108</v>
      </c>
      <c r="C48" s="62"/>
      <c r="D48" s="62"/>
      <c r="E48" s="62"/>
      <c r="F48" s="62"/>
      <c r="G48" s="62"/>
      <c r="H48" s="63"/>
      <c r="I48" s="60"/>
      <c r="J48" s="60"/>
      <c r="K48" s="174">
        <f>K47+K23</f>
        <v>166552.43507000001</v>
      </c>
      <c r="L48" s="175"/>
    </row>
    <row r="49" spans="1:12" ht="18.75" customHeight="1">
      <c r="A49" t="s">
        <v>21</v>
      </c>
    </row>
    <row r="50" spans="1:12">
      <c r="A50" t="s">
        <v>23</v>
      </c>
      <c r="D50" s="85">
        <f>I4</f>
        <v>2014</v>
      </c>
      <c r="E50" s="88" t="s">
        <v>24</v>
      </c>
      <c r="G50" s="40">
        <f>K48-G19</f>
        <v>40864.699070000017</v>
      </c>
      <c r="H50" s="88" t="s">
        <v>25</v>
      </c>
    </row>
    <row r="51" spans="1:12" ht="15.75" thickBot="1">
      <c r="A51" t="s">
        <v>26</v>
      </c>
      <c r="B51" s="85">
        <f>I4</f>
        <v>2014</v>
      </c>
      <c r="C51" s="88" t="s">
        <v>29</v>
      </c>
    </row>
    <row r="52" spans="1:12">
      <c r="A52" s="32" t="s">
        <v>2</v>
      </c>
      <c r="B52" s="145" t="s">
        <v>38</v>
      </c>
      <c r="C52" s="146"/>
      <c r="D52" s="146"/>
      <c r="E52" s="146"/>
      <c r="F52" s="145" t="s">
        <v>39</v>
      </c>
      <c r="G52" s="146"/>
      <c r="H52" s="147"/>
      <c r="I52" s="102" t="s">
        <v>40</v>
      </c>
      <c r="J52" s="103"/>
      <c r="K52" s="103"/>
      <c r="L52" s="104"/>
    </row>
    <row r="53" spans="1:12" ht="15.75" thickBot="1">
      <c r="A53" s="33"/>
      <c r="B53" s="140"/>
      <c r="C53" s="141"/>
      <c r="D53" s="141"/>
      <c r="E53" s="141"/>
      <c r="F53" s="140"/>
      <c r="G53" s="141"/>
      <c r="H53" s="142"/>
      <c r="I53" s="99" t="s">
        <v>41</v>
      </c>
      <c r="J53" s="100"/>
      <c r="K53" s="100"/>
      <c r="L53" s="101"/>
    </row>
    <row r="54" spans="1:12">
      <c r="A54" s="47" t="s">
        <v>32</v>
      </c>
      <c r="B54" s="132" t="s">
        <v>42</v>
      </c>
      <c r="C54" s="132"/>
      <c r="D54" s="132"/>
      <c r="E54" s="133"/>
      <c r="F54" s="134" t="s">
        <v>100</v>
      </c>
      <c r="G54" s="135"/>
      <c r="H54" s="136"/>
      <c r="I54" s="137" t="s">
        <v>92</v>
      </c>
      <c r="J54" s="138"/>
      <c r="K54" s="138"/>
      <c r="L54" s="139"/>
    </row>
    <row r="55" spans="1:12">
      <c r="A55" s="23" t="s">
        <v>33</v>
      </c>
      <c r="B55" s="92" t="s">
        <v>43</v>
      </c>
      <c r="C55" s="92"/>
      <c r="D55" s="92"/>
      <c r="E55" s="93"/>
      <c r="F55" s="126" t="s">
        <v>101</v>
      </c>
      <c r="G55" s="127"/>
      <c r="H55" s="128"/>
      <c r="I55" s="129" t="s">
        <v>47</v>
      </c>
      <c r="J55" s="130"/>
      <c r="K55" s="130"/>
      <c r="L55" s="131"/>
    </row>
    <row r="56" spans="1:12">
      <c r="A56" s="23" t="s">
        <v>34</v>
      </c>
      <c r="B56" s="91" t="s">
        <v>93</v>
      </c>
      <c r="C56" s="92"/>
      <c r="D56" s="92"/>
      <c r="E56" s="93"/>
      <c r="F56" s="126" t="s">
        <v>94</v>
      </c>
      <c r="G56" s="127"/>
      <c r="H56" s="128"/>
      <c r="I56" s="129" t="s">
        <v>95</v>
      </c>
      <c r="J56" s="130"/>
      <c r="K56" s="130"/>
      <c r="L56" s="131"/>
    </row>
    <row r="57" spans="1:12">
      <c r="A57" s="23" t="s">
        <v>35</v>
      </c>
      <c r="B57" s="92" t="s">
        <v>44</v>
      </c>
      <c r="C57" s="92"/>
      <c r="D57" s="92"/>
      <c r="E57" s="93"/>
      <c r="F57" s="126" t="s">
        <v>102</v>
      </c>
      <c r="G57" s="127"/>
      <c r="H57" s="128"/>
      <c r="I57" s="129" t="s">
        <v>96</v>
      </c>
      <c r="J57" s="130"/>
      <c r="K57" s="130"/>
      <c r="L57" s="131"/>
    </row>
    <row r="58" spans="1:12">
      <c r="A58" s="23" t="s">
        <v>36</v>
      </c>
      <c r="B58" s="92" t="s">
        <v>45</v>
      </c>
      <c r="C58" s="92"/>
      <c r="D58" s="92"/>
      <c r="E58" s="93"/>
      <c r="F58" s="126" t="s">
        <v>103</v>
      </c>
      <c r="G58" s="127"/>
      <c r="H58" s="128"/>
      <c r="I58" s="129" t="s">
        <v>97</v>
      </c>
      <c r="J58" s="130"/>
      <c r="K58" s="130"/>
      <c r="L58" s="131"/>
    </row>
    <row r="59" spans="1:12" ht="15.75" thickBot="1">
      <c r="A59" s="48" t="s">
        <v>37</v>
      </c>
      <c r="B59" s="118" t="s">
        <v>46</v>
      </c>
      <c r="C59" s="118"/>
      <c r="D59" s="118"/>
      <c r="E59" s="119"/>
      <c r="F59" s="120" t="s">
        <v>104</v>
      </c>
      <c r="G59" s="121"/>
      <c r="H59" s="122"/>
      <c r="I59" s="123" t="s">
        <v>98</v>
      </c>
      <c r="J59" s="124"/>
      <c r="K59" s="124"/>
      <c r="L59" s="125"/>
    </row>
    <row r="61" spans="1:12">
      <c r="A61" s="19" t="s">
        <v>50</v>
      </c>
      <c r="B61" s="85">
        <f>I4+1</f>
        <v>2015</v>
      </c>
      <c r="C61" s="88" t="s">
        <v>51</v>
      </c>
    </row>
    <row r="62" spans="1:12">
      <c r="A62" s="82" t="s">
        <v>127</v>
      </c>
    </row>
    <row r="63" spans="1:12">
      <c r="A63" s="28" t="s">
        <v>48</v>
      </c>
      <c r="F63" s="43">
        <f>H85</f>
        <v>19.944815249053416</v>
      </c>
      <c r="G63" s="88" t="s">
        <v>49</v>
      </c>
    </row>
    <row r="64" spans="1:12">
      <c r="A64" s="28" t="s">
        <v>74</v>
      </c>
      <c r="C64" s="49"/>
      <c r="G64" s="85"/>
    </row>
    <row r="65" spans="1:12">
      <c r="A65" s="28" t="s">
        <v>78</v>
      </c>
      <c r="E65" s="85"/>
      <c r="K65" s="29"/>
    </row>
    <row r="66" spans="1:12">
      <c r="A66" s="30" t="s">
        <v>75</v>
      </c>
      <c r="B66" s="84"/>
      <c r="C66" s="84"/>
      <c r="D66" s="84"/>
      <c r="E66" s="84"/>
      <c r="F66" s="84"/>
      <c r="G66" s="84"/>
      <c r="H66" s="84"/>
      <c r="I66" s="30"/>
      <c r="J66" s="30"/>
      <c r="K66" s="30"/>
      <c r="L66" s="35"/>
    </row>
    <row r="67" spans="1:12">
      <c r="A67" s="117" t="s">
        <v>76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</row>
    <row r="68" spans="1:12">
      <c r="A68" s="117" t="s">
        <v>77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</row>
    <row r="69" spans="1:12">
      <c r="A69" s="30"/>
      <c r="B69" s="50"/>
      <c r="C69" s="50"/>
      <c r="D69" s="50"/>
      <c r="E69" s="50"/>
      <c r="F69" s="50"/>
      <c r="G69" s="50"/>
      <c r="H69" s="50"/>
      <c r="I69" s="25"/>
      <c r="J69" s="25"/>
      <c r="K69" s="25"/>
    </row>
    <row r="70" spans="1:12">
      <c r="A70" s="28" t="s">
        <v>52</v>
      </c>
      <c r="B70" s="85">
        <f>I4+1</f>
        <v>2015</v>
      </c>
      <c r="C70" s="88" t="s">
        <v>53</v>
      </c>
    </row>
    <row r="71" spans="1:12">
      <c r="A71" s="28" t="s">
        <v>54</v>
      </c>
    </row>
    <row r="72" spans="1:12">
      <c r="A72" s="28" t="s">
        <v>55</v>
      </c>
      <c r="J72" s="24">
        <v>15000</v>
      </c>
      <c r="K72" t="s">
        <v>10</v>
      </c>
    </row>
    <row r="73" spans="1:12">
      <c r="A73" s="117" t="s">
        <v>73</v>
      </c>
      <c r="B73" s="117"/>
      <c r="C73" s="117"/>
      <c r="D73" s="117"/>
      <c r="E73" s="117"/>
      <c r="J73" s="24">
        <v>10000</v>
      </c>
      <c r="K73" t="s">
        <v>10</v>
      </c>
    </row>
    <row r="74" spans="1:12">
      <c r="A74" s="28" t="s">
        <v>56</v>
      </c>
      <c r="J74" s="17">
        <v>1500</v>
      </c>
      <c r="K74" t="s">
        <v>10</v>
      </c>
    </row>
    <row r="75" spans="1:12">
      <c r="A75" s="28" t="s">
        <v>72</v>
      </c>
      <c r="J75" s="17">
        <v>15000</v>
      </c>
      <c r="K75" t="s">
        <v>10</v>
      </c>
    </row>
    <row r="76" spans="1:12">
      <c r="A76" s="28" t="s">
        <v>57</v>
      </c>
      <c r="J76" s="17">
        <v>8000</v>
      </c>
      <c r="K76" t="s">
        <v>10</v>
      </c>
    </row>
    <row r="77" spans="1:12">
      <c r="A77" s="28" t="s">
        <v>58</v>
      </c>
      <c r="J77" s="17">
        <v>8000</v>
      </c>
      <c r="K77" t="s">
        <v>10</v>
      </c>
    </row>
    <row r="78" spans="1:12">
      <c r="A78" s="74" t="s">
        <v>122</v>
      </c>
      <c r="J78" s="24">
        <v>100000</v>
      </c>
      <c r="K78" t="s">
        <v>10</v>
      </c>
    </row>
    <row r="79" spans="1:12">
      <c r="A79" s="74" t="s">
        <v>123</v>
      </c>
      <c r="B79" s="87"/>
      <c r="C79" s="87"/>
      <c r="J79" s="24">
        <v>70000</v>
      </c>
      <c r="K79" t="s">
        <v>10</v>
      </c>
    </row>
    <row r="80" spans="1:12">
      <c r="A80" s="74" t="s">
        <v>124</v>
      </c>
      <c r="J80" s="78">
        <v>250000</v>
      </c>
      <c r="K80" t="s">
        <v>10</v>
      </c>
    </row>
    <row r="81" spans="1:12" ht="15.75">
      <c r="A81" s="92" t="s">
        <v>125</v>
      </c>
      <c r="B81" s="92"/>
      <c r="C81" s="92"/>
      <c r="D81" s="92"/>
      <c r="E81" s="92"/>
      <c r="F81" s="92"/>
      <c r="G81" s="92"/>
      <c r="H81" s="79"/>
      <c r="I81" s="76"/>
      <c r="J81" s="80">
        <v>1500</v>
      </c>
      <c r="K81" s="77" t="s">
        <v>10</v>
      </c>
      <c r="L81" s="81"/>
    </row>
    <row r="82" spans="1:12">
      <c r="A82" s="75" t="s">
        <v>126</v>
      </c>
      <c r="B82" s="59"/>
      <c r="C82" s="59"/>
      <c r="D82" s="59"/>
      <c r="E82" s="59"/>
      <c r="F82" s="59"/>
      <c r="G82" s="59"/>
      <c r="H82" s="59"/>
      <c r="I82" s="77"/>
      <c r="J82" s="24">
        <v>9000</v>
      </c>
      <c r="K82" s="77" t="s">
        <v>10</v>
      </c>
    </row>
    <row r="83" spans="1:12">
      <c r="A83" s="20" t="s">
        <v>59</v>
      </c>
      <c r="J83" s="4">
        <f>SUM(J72:J82)</f>
        <v>488000</v>
      </c>
      <c r="K83" s="21" t="s">
        <v>60</v>
      </c>
    </row>
    <row r="84" spans="1:12">
      <c r="A84" s="28" t="s">
        <v>61</v>
      </c>
      <c r="H84" s="85">
        <f>I4</f>
        <v>2014</v>
      </c>
      <c r="I84" t="s">
        <v>69</v>
      </c>
      <c r="K84" s="4">
        <f>G50</f>
        <v>40864.699070000017</v>
      </c>
    </row>
    <row r="85" spans="1:12">
      <c r="A85" s="28" t="s">
        <v>62</v>
      </c>
      <c r="C85" s="40">
        <f>J83+K84</f>
        <v>528864.69906999997</v>
      </c>
      <c r="D85" s="85" t="s">
        <v>63</v>
      </c>
      <c r="E85" s="51">
        <f>I4+1</f>
        <v>2015</v>
      </c>
      <c r="F85" s="88" t="s">
        <v>65</v>
      </c>
      <c r="H85" s="43">
        <f>C85/(E6*12)</f>
        <v>19.944815249053416</v>
      </c>
      <c r="I85" t="s">
        <v>66</v>
      </c>
    </row>
    <row r="87" spans="1:12" ht="57.75" customHeight="1">
      <c r="B87" s="88" t="s">
        <v>67</v>
      </c>
    </row>
    <row r="88" spans="1:12">
      <c r="B88" s="88" t="s">
        <v>39</v>
      </c>
      <c r="I88" t="s">
        <v>68</v>
      </c>
    </row>
    <row r="89" spans="1:12">
      <c r="A89" s="88"/>
      <c r="I89" s="88"/>
      <c r="J89" s="85"/>
      <c r="K89" s="52" t="s">
        <v>99</v>
      </c>
      <c r="L89" s="88"/>
    </row>
  </sheetData>
  <mergeCells count="86">
    <mergeCell ref="A81:G81"/>
    <mergeCell ref="A67:L67"/>
    <mergeCell ref="A68:L68"/>
    <mergeCell ref="A73:E73"/>
    <mergeCell ref="B58:E58"/>
    <mergeCell ref="F58:H58"/>
    <mergeCell ref="I58:L58"/>
    <mergeCell ref="B59:E59"/>
    <mergeCell ref="F59:H59"/>
    <mergeCell ref="I59:L59"/>
    <mergeCell ref="B56:E56"/>
    <mergeCell ref="F56:H56"/>
    <mergeCell ref="I56:L56"/>
    <mergeCell ref="B57:E57"/>
    <mergeCell ref="F57:H57"/>
    <mergeCell ref="I57:L57"/>
    <mergeCell ref="B55:E55"/>
    <mergeCell ref="F55:H55"/>
    <mergeCell ref="I55:L55"/>
    <mergeCell ref="B53:E53"/>
    <mergeCell ref="F53:H53"/>
    <mergeCell ref="I53:L53"/>
    <mergeCell ref="B54:E54"/>
    <mergeCell ref="F54:H54"/>
    <mergeCell ref="I54:L54"/>
    <mergeCell ref="K47:L47"/>
    <mergeCell ref="K48:L48"/>
    <mergeCell ref="B52:E52"/>
    <mergeCell ref="F52:H52"/>
    <mergeCell ref="I52:L52"/>
    <mergeCell ref="B44:H44"/>
    <mergeCell ref="K44:L44"/>
    <mergeCell ref="B45:H45"/>
    <mergeCell ref="K45:L45"/>
    <mergeCell ref="B46:H46"/>
    <mergeCell ref="K46:L46"/>
    <mergeCell ref="B40:H40"/>
    <mergeCell ref="K40:L40"/>
    <mergeCell ref="B42:H42"/>
    <mergeCell ref="K42:L42"/>
    <mergeCell ref="B43:H43"/>
    <mergeCell ref="K43:L43"/>
    <mergeCell ref="B41:H41"/>
    <mergeCell ref="K41:L41"/>
    <mergeCell ref="B39:H39"/>
    <mergeCell ref="K39:L39"/>
    <mergeCell ref="B33:H33"/>
    <mergeCell ref="K33:L33"/>
    <mergeCell ref="B34:H34"/>
    <mergeCell ref="K34:L34"/>
    <mergeCell ref="B35:H35"/>
    <mergeCell ref="K35:L35"/>
    <mergeCell ref="B36:H36"/>
    <mergeCell ref="K36:L36"/>
    <mergeCell ref="B37:H37"/>
    <mergeCell ref="K37:L37"/>
    <mergeCell ref="K38:L38"/>
    <mergeCell ref="B38:H38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6:H26"/>
    <mergeCell ref="K26:L26"/>
    <mergeCell ref="B22:H22"/>
    <mergeCell ref="K22:L22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0:B20"/>
    <mergeCell ref="B21:H21"/>
    <mergeCell ref="K21:L21"/>
  </mergeCells>
  <pageMargins left="0.35" right="0.25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2015-03-25T12:09:28Z</dcterms:modified>
</cp:coreProperties>
</file>