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J80" i="3"/>
  <c r="K42" l="1"/>
  <c r="G19" l="1"/>
  <c r="B59"/>
  <c r="K39" l="1"/>
  <c r="K38"/>
  <c r="K35" l="1"/>
  <c r="K34"/>
  <c r="K33"/>
  <c r="K32" l="1"/>
  <c r="K29" l="1"/>
  <c r="K27" l="1"/>
  <c r="K25" l="1"/>
  <c r="K24" l="1"/>
  <c r="K43" s="1"/>
  <c r="K44" l="1"/>
  <c r="K45" s="1"/>
  <c r="E82"/>
  <c r="H81"/>
  <c r="B67"/>
  <c r="B49"/>
  <c r="D48"/>
  <c r="G17"/>
  <c r="G16"/>
  <c r="G15"/>
  <c r="G14"/>
  <c r="G7"/>
  <c r="I7" s="1"/>
  <c r="B6"/>
  <c r="A20" l="1"/>
  <c r="J13"/>
  <c r="K46" l="1"/>
  <c r="G48" s="1"/>
  <c r="K81" l="1"/>
  <c r="C82" s="1"/>
  <c r="H82" s="1"/>
  <c r="F61" s="1"/>
</calcChain>
</file>

<file path=xl/sharedStrings.xml><?xml version="1.0" encoding="utf-8"?>
<sst xmlns="http://schemas.openxmlformats.org/spreadsheetml/2006/main" count="179" uniqueCount="138">
  <si>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</si>
  <si>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</si>
  <si>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</si>
  <si>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</si>
  <si>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</si>
  <si>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</si>
  <si>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</si>
  <si>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</si>
  <si>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</si>
  <si>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</si>
  <si>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</si>
  <si>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</si>
  <si>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</si>
  <si>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</si>
  <si>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</si>
  <si>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</si>
  <si>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</si>
  <si>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</si>
  <si>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</si>
  <si>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</si>
  <si>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</si>
  <si>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</si>
  <si>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</si>
  <si>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</si>
  <si>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</si>
  <si>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</si>
  <si>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</si>
  <si>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</si>
  <si>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</si>
  <si>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</si>
  <si>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</si>
  <si>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</si>
  <si>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</si>
  <si>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</si>
  <si>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</si>
  <si>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</si>
  <si>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</si>
  <si>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</si>
  <si>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</si>
  <si>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</si>
  <si>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</si>
  <si>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</si>
  <si>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</si>
  <si>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</si>
  <si>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</si>
  <si>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</si>
  <si>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</si>
  <si>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</si>
  <si>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</si>
  <si>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</si>
  <si>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</si>
  <si>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</si>
  <si>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</si>
  <si>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</si>
  <si>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</si>
  <si>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</si>
  <si>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</si>
  <si>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</si>
  <si>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</si>
  <si>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</si>
  <si>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</si>
  <si>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</si>
  <si>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</si>
  <si>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</si>
  <si>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</si>
  <si>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</si>
  <si>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</si>
  <si>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</si>
  <si>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</si>
  <si>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шт.</t>
  </si>
  <si>
    <t>рубля),     направлена на следующие мероприятия: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</si>
  <si>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27 - </t>
    </r>
  </si>
  <si>
    <t xml:space="preserve">  -  передача наружных инженерных сетей</t>
  </si>
  <si>
    <t xml:space="preserve">  -  чистка кровли от снега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</si>
  <si>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</si>
  <si>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</si>
  <si>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   рублей        (</t>
  </si>
  <si>
    <t xml:space="preserve">ул. Мамина - Сибиряка    за </t>
  </si>
  <si>
    <t>м/час</t>
  </si>
  <si>
    <t>Генеральная уборка в апреле.</t>
  </si>
  <si>
    <r>
      <t>м</t>
    </r>
    <r>
      <rPr>
        <sz val="11"/>
        <color theme="1"/>
        <rFont val="Calibri"/>
        <family val="2"/>
        <charset val="204"/>
      </rPr>
      <t>²</t>
    </r>
  </si>
  <si>
    <t>Уборка снега с кровли.</t>
  </si>
  <si>
    <t>мес.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</si>
  <si>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</si>
  <si>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</si>
  <si>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</si>
  <si>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- содержание общего имущества - 15,64 рубля с кв.метра общей площади в месяц;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</si>
  <si>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</si>
  <si>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</si>
  <si>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Замена манометров в ИТП (50%).</t>
  </si>
  <si>
    <t>Замена термометров в ИТП (50%).</t>
  </si>
  <si>
    <t>Установка новогодней елки</t>
  </si>
  <si>
    <t>т.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</si>
  <si>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25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</si>
  <si>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</si>
  <si>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18,50 руб./м²</t>
  </si>
  <si>
    <t>Отопление</t>
  </si>
  <si>
    <t>251,15 руб./чел.</t>
  </si>
  <si>
    <t>301,44 руб./чел.</t>
  </si>
  <si>
    <t>59,76 руб./чел.</t>
  </si>
  <si>
    <t>74,71 руб./чел.</t>
  </si>
  <si>
    <t>93,46 руб./чел.</t>
  </si>
  <si>
    <t>116,82 руб./чел.</t>
  </si>
  <si>
    <t>М-С 2(I)</t>
  </si>
  <si>
    <t>Перерасход (+) или экономия (-) средств в 2013 году.</t>
  </si>
  <si>
    <t>Всего в 2014году:</t>
  </si>
  <si>
    <t>ИТОГО за 2014год:</t>
  </si>
  <si>
    <t>ИТОГО на 31.12.2014г:</t>
  </si>
  <si>
    <t>раб.</t>
  </si>
  <si>
    <t>Генеральная уборка в августе.</t>
  </si>
  <si>
    <t xml:space="preserve"> - </t>
  </si>
  <si>
    <t>Техническое освидетельствование лифта.</t>
  </si>
  <si>
    <t>2        (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</si>
  <si>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</si>
  <si>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21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</si>
  <si>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32 -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</si>
  <si>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33 - </t>
    </r>
  </si>
  <si>
    <t>6   В</t>
  </si>
  <si>
    <t>Уборка и вывоз снега с придомовой территории в январе (9,93%).</t>
  </si>
  <si>
    <t>Устройство коврового покрытия в подъезде.</t>
  </si>
  <si>
    <t>Уборка и вывоз снега с придомовой территории в марте (9,93%).</t>
  </si>
  <si>
    <t>Ремонт водосточных труб (9,93%).</t>
  </si>
  <si>
    <t>Обслуживание системы видеонаблюдения.</t>
  </si>
  <si>
    <t>Устройство насыпи (предотвращение проезда автотранспорта в рощу)(9,93%).</t>
  </si>
  <si>
    <t>Благоустройство территории (завоз чернозема) (9,93%).</t>
  </si>
  <si>
    <t>Передача бесхозных сетей тепловой энергии.</t>
  </si>
  <si>
    <t>Устройство мастерской (9,93%).</t>
  </si>
  <si>
    <t>0,019 Гкал/м²</t>
  </si>
  <si>
    <t>0,027 Гкал/м²</t>
  </si>
  <si>
    <t>Благоустройство территории (завоз песка)(9,93%).</t>
  </si>
  <si>
    <t>Программирование ключей.</t>
  </si>
  <si>
    <t>Монтаж оборудования для электроснабжения ИТП(4,51%).</t>
  </si>
  <si>
    <t xml:space="preserve">  -  монтаж греющего кабеля на водосточную систему</t>
  </si>
  <si>
    <t xml:space="preserve">  - монтаж снегозадерживающих устройств на кровле </t>
  </si>
  <si>
    <t xml:space="preserve">  - ремонт подъезда</t>
  </si>
  <si>
    <t xml:space="preserve"> -  приобретение и украшение новогодней елки</t>
  </si>
  <si>
    <t xml:space="preserve"> -  организация новогоднего праздника</t>
  </si>
  <si>
    <t>Накладные расходы (14%)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</si>
</sst>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0" fillId="0" borderId="3" xfId="0" applyBorder="1"/>
    <xf numFmtId="0" fontId="0" fillId="0" borderId="10" xfId="0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0" fillId="0" borderId="10" xfId="0" applyFill="1" applyBorder="1" applyAlignment="1">
      <alignment horizontal="center"/>
    </xf>
    <xf numFmtId="4" fontId="0" fillId="0" borderId="0" xfId="0" applyNumberFormat="1" applyFill="1"/>
    <xf numFmtId="49" fontId="0" fillId="0" borderId="0" xfId="0" applyNumberFormat="1"/>
    <xf numFmtId="0" fontId="0" fillId="0" borderId="0" xfId="0" applyFill="1" applyBorder="1"/>
    <xf numFmtId="0" fontId="0" fillId="0" borderId="10" xfId="0" applyBorder="1" applyAlignment="1">
      <alignment horizontal="center" vertical="center"/>
    </xf>
    <xf numFmtId="0" fontId="0" fillId="0" borderId="2" xfId="0" applyBorder="1"/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/>
    </xf>
    <xf numFmtId="0" fontId="0" fillId="0" borderId="8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/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1" fillId="0" borderId="0" xfId="0" applyNumberFormat="1" applyFont="1" applyFill="1"/>
    <xf numFmtId="0" fontId="0" fillId="0" borderId="1" xfId="0" applyFill="1" applyBorder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49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6" fillId="0" borderId="0" xfId="0" applyFont="1"/>
    <xf numFmtId="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Fill="1"/>
    <xf numFmtId="0" fontId="0" fillId="0" borderId="8" xfId="0" applyFill="1" applyBorder="1" applyAlignment="1">
      <alignment horizontal="center"/>
    </xf>
    <xf numFmtId="0" fontId="7" fillId="0" borderId="1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2" fontId="0" fillId="0" borderId="0" xfId="0" applyNumberFormat="1" applyFill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9" fillId="0" borderId="0" xfId="0" applyFont="1" applyFill="1" applyBorder="1" applyAlignment="1"/>
    <xf numFmtId="4" fontId="3" fillId="0" borderId="0" xfId="0" applyNumberFormat="1" applyFont="1" applyBorder="1" applyAlignment="1"/>
    <xf numFmtId="4" fontId="0" fillId="0" borderId="0" xfId="0" applyNumberFormat="1" applyFill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Fill="1" applyBorder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right"/>
    </xf>
    <xf numFmtId="4" fontId="6" fillId="0" borderId="0" xfId="0" applyNumberFormat="1" applyFont="1" applyFill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4" fontId="0" fillId="0" borderId="13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0" fontId="0" fillId="0" borderId="8" xfId="0" applyFill="1" applyBorder="1" applyAlignment="1">
      <alignment horizontal="left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0" fillId="0" borderId="9" xfId="0" applyFill="1" applyBorder="1" applyAlignment="1">
      <alignment horizontal="left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8" fillId="0" borderId="0" xfId="0" applyFont="1" applyFill="1" applyBorder="1" applyAlignment="1">
      <alignment horizontal="lef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0" xfId="0" applyFill="1" applyAlignment="1">
      <alignment horizontal="left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4" fontId="0" fillId="0" borderId="8" xfId="0" applyNumberFormat="1" applyBorder="1" applyAlignment="1"/>
    <xf numFmtId="4" fontId="0" fillId="0" borderId="9" xfId="0" applyNumberFormat="1" applyBorder="1" applyAlignment="1"/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workbookViewId="0">
      <selection activeCell="O85" sqref="O85"/>
    </sheetView>
  </sheetViews>
  <sheetFormatPr defaultRowHeight="15"/>
  <cols>
    <col min="1" max="1" width="5.28515625" customWidth="1"/>
    <col min="2" max="2" width="9.42578125" style="31" customWidth="1"/>
    <col min="3" max="3" width="10.42578125" style="31" customWidth="1"/>
    <col min="4" max="4" width="7.28515625" style="31" customWidth="1"/>
    <col min="5" max="6" width="9.140625" style="31"/>
    <col min="7" max="7" width="11.28515625" style="31" customWidth="1"/>
    <col min="8" max="8" width="8" style="31" customWidth="1"/>
    <col min="10" max="10" width="11.28515625" bestFit="1" customWidth="1"/>
    <col min="11" max="11" width="10" customWidth="1"/>
  </cols>
  <sheetData>
    <row r="1" spans="1:12">
      <c r="A1" s="31"/>
      <c r="I1" s="31"/>
      <c r="J1" s="74"/>
      <c r="L1" s="55" t="s">
        <v>103</v>
      </c>
    </row>
    <row r="2" spans="1:12" ht="18.7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ht="18.75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ht="18.75">
      <c r="A4" s="1"/>
      <c r="B4" s="2"/>
      <c r="C4" s="40"/>
      <c r="D4" s="41" t="s">
        <v>2</v>
      </c>
      <c r="E4" s="2">
        <v>2</v>
      </c>
      <c r="F4" s="42" t="s">
        <v>77</v>
      </c>
      <c r="G4" s="42"/>
      <c r="H4" s="2"/>
      <c r="I4" s="34">
        <v>2014</v>
      </c>
      <c r="J4" s="34" t="s">
        <v>22</v>
      </c>
    </row>
    <row r="5" spans="1:12">
      <c r="J5" s="33"/>
    </row>
    <row r="6" spans="1:12" ht="15.75">
      <c r="A6" s="3" t="s">
        <v>27</v>
      </c>
      <c r="B6" s="43">
        <f>I4</f>
        <v>2014</v>
      </c>
      <c r="C6" s="31" t="s">
        <v>28</v>
      </c>
      <c r="D6" s="44" t="s">
        <v>112</v>
      </c>
      <c r="E6" s="48">
        <v>1968</v>
      </c>
      <c r="F6" s="31" t="s">
        <v>63</v>
      </c>
      <c r="J6" s="33"/>
    </row>
    <row r="7" spans="1:12" ht="15.75">
      <c r="A7" s="82">
        <v>1132398.95</v>
      </c>
      <c r="B7" s="82"/>
      <c r="C7" s="45" t="s">
        <v>3</v>
      </c>
      <c r="G7" s="46">
        <f>A7-J8</f>
        <v>986500.48</v>
      </c>
      <c r="H7" s="43" t="s">
        <v>76</v>
      </c>
      <c r="I7" s="6">
        <f>(G7/A7)*100</f>
        <v>87.115983284866175</v>
      </c>
      <c r="J7" s="33" t="s">
        <v>4</v>
      </c>
    </row>
    <row r="8" spans="1:12" ht="15.75">
      <c r="A8" t="s">
        <v>75</v>
      </c>
      <c r="J8" s="28">
        <v>145898.47</v>
      </c>
      <c r="K8" t="s">
        <v>5</v>
      </c>
    </row>
    <row r="9" spans="1:12">
      <c r="A9" t="s">
        <v>74</v>
      </c>
      <c r="J9" s="33"/>
    </row>
    <row r="10" spans="1:12">
      <c r="A10" t="s">
        <v>113</v>
      </c>
      <c r="B10" s="20">
        <v>10097.01</v>
      </c>
      <c r="C10" s="31" t="s">
        <v>10</v>
      </c>
      <c r="E10" s="44" t="s">
        <v>71</v>
      </c>
      <c r="F10" s="20">
        <v>17472.3</v>
      </c>
      <c r="G10" s="31" t="s">
        <v>10</v>
      </c>
      <c r="J10" s="37"/>
    </row>
    <row r="11" spans="1:12">
      <c r="A11" s="64" t="s">
        <v>114</v>
      </c>
      <c r="B11" s="20">
        <v>11732.2</v>
      </c>
      <c r="C11" s="31" t="s">
        <v>10</v>
      </c>
      <c r="E11" s="75" t="s">
        <v>115</v>
      </c>
      <c r="F11" s="20">
        <v>10959.78</v>
      </c>
      <c r="G11" s="31" t="s">
        <v>10</v>
      </c>
      <c r="J11" s="37"/>
    </row>
    <row r="12" spans="1:12">
      <c r="A12" t="s">
        <v>93</v>
      </c>
      <c r="B12" s="20">
        <v>12080.88</v>
      </c>
      <c r="C12" s="31" t="s">
        <v>10</v>
      </c>
      <c r="E12" s="44" t="s">
        <v>116</v>
      </c>
      <c r="F12" s="20">
        <v>11660.58</v>
      </c>
      <c r="G12" s="31" t="s">
        <v>10</v>
      </c>
      <c r="J12" s="37"/>
    </row>
    <row r="13" spans="1:12" ht="15.75">
      <c r="A13" t="s">
        <v>30</v>
      </c>
      <c r="J13" s="37">
        <f>G14+G15+G16+G17</f>
        <v>145898.47</v>
      </c>
      <c r="K13" s="15" t="s">
        <v>31</v>
      </c>
    </row>
    <row r="14" spans="1:12">
      <c r="A14" s="7" t="s">
        <v>6</v>
      </c>
      <c r="B14" s="31" t="s">
        <v>7</v>
      </c>
      <c r="G14" s="48">
        <f>(J8*43.5/100)</f>
        <v>63465.834450000002</v>
      </c>
      <c r="H14" s="31" t="s">
        <v>10</v>
      </c>
      <c r="J14" s="33"/>
    </row>
    <row r="15" spans="1:12">
      <c r="A15" s="7" t="s">
        <v>6</v>
      </c>
      <c r="B15" s="31" t="s">
        <v>8</v>
      </c>
      <c r="G15" s="48">
        <f>(J8*36.6/100)</f>
        <v>53398.840020000003</v>
      </c>
      <c r="H15" s="31" t="s">
        <v>10</v>
      </c>
      <c r="J15" s="33"/>
    </row>
    <row r="16" spans="1:12">
      <c r="A16" s="7" t="s">
        <v>6</v>
      </c>
      <c r="B16" s="31" t="s">
        <v>9</v>
      </c>
      <c r="G16" s="48">
        <f>(J8*12.5/100)</f>
        <v>18237.30875</v>
      </c>
      <c r="H16" s="31" t="s">
        <v>10</v>
      </c>
      <c r="J16" s="33"/>
      <c r="K16" s="4"/>
      <c r="L16" s="11"/>
    </row>
    <row r="17" spans="1:12">
      <c r="A17" s="7" t="s">
        <v>6</v>
      </c>
      <c r="B17" s="31" t="s">
        <v>14</v>
      </c>
      <c r="G17" s="48">
        <f>(J8*7.4/100)</f>
        <v>10796.486780000001</v>
      </c>
      <c r="H17" s="31" t="s">
        <v>10</v>
      </c>
      <c r="J17" s="33"/>
    </row>
    <row r="18" spans="1:12">
      <c r="G18" s="76"/>
      <c r="J18" s="33"/>
    </row>
    <row r="19" spans="1:12">
      <c r="A19" s="8" t="s">
        <v>11</v>
      </c>
      <c r="G19" s="48">
        <f>E6*4.74*12</f>
        <v>111939.84</v>
      </c>
      <c r="H19" s="31" t="s">
        <v>12</v>
      </c>
      <c r="J19" s="33"/>
    </row>
    <row r="20" spans="1:12" ht="15.75" thickBot="1">
      <c r="A20" s="83">
        <f>G19*I7/100</f>
        <v>97517.492303505933</v>
      </c>
      <c r="B20" s="83"/>
      <c r="C20" s="31" t="s">
        <v>70</v>
      </c>
      <c r="J20" s="33"/>
    </row>
    <row r="21" spans="1:12">
      <c r="A21" s="9" t="s">
        <v>2</v>
      </c>
      <c r="B21" s="84" t="s">
        <v>20</v>
      </c>
      <c r="C21" s="85"/>
      <c r="D21" s="85"/>
      <c r="E21" s="85"/>
      <c r="F21" s="85"/>
      <c r="G21" s="85"/>
      <c r="H21" s="86"/>
      <c r="I21" s="9" t="s">
        <v>18</v>
      </c>
      <c r="J21" s="9" t="s">
        <v>17</v>
      </c>
      <c r="K21" s="87" t="s">
        <v>15</v>
      </c>
      <c r="L21" s="88"/>
    </row>
    <row r="22" spans="1:12" ht="15.75" thickBot="1">
      <c r="A22" s="10" t="s">
        <v>13</v>
      </c>
      <c r="B22" s="94"/>
      <c r="C22" s="95"/>
      <c r="D22" s="95"/>
      <c r="E22" s="95"/>
      <c r="F22" s="95"/>
      <c r="G22" s="95"/>
      <c r="H22" s="96"/>
      <c r="I22" s="10" t="s">
        <v>19</v>
      </c>
      <c r="J22" s="10"/>
      <c r="K22" s="97" t="s">
        <v>16</v>
      </c>
      <c r="L22" s="98"/>
    </row>
    <row r="23" spans="1:12" ht="15.75" thickBot="1">
      <c r="A23" s="12"/>
      <c r="B23" s="99" t="s">
        <v>104</v>
      </c>
      <c r="C23" s="100"/>
      <c r="D23" s="100"/>
      <c r="E23" s="100"/>
      <c r="F23" s="100"/>
      <c r="G23" s="100"/>
      <c r="H23" s="100"/>
      <c r="I23" s="29"/>
      <c r="J23" s="29"/>
      <c r="K23" s="101">
        <v>150521.87</v>
      </c>
      <c r="L23" s="102"/>
    </row>
    <row r="24" spans="1:12">
      <c r="A24" s="13">
        <v>1</v>
      </c>
      <c r="B24" s="103" t="s">
        <v>118</v>
      </c>
      <c r="C24" s="80"/>
      <c r="D24" s="80"/>
      <c r="E24" s="80"/>
      <c r="F24" s="80"/>
      <c r="G24" s="80"/>
      <c r="H24" s="80"/>
      <c r="I24" s="25" t="s">
        <v>78</v>
      </c>
      <c r="J24" s="13">
        <v>10</v>
      </c>
      <c r="K24" s="92">
        <f>45100*0.0993</f>
        <v>4478.43</v>
      </c>
      <c r="L24" s="93"/>
    </row>
    <row r="25" spans="1:12">
      <c r="A25" s="13">
        <v>2</v>
      </c>
      <c r="B25" s="89" t="s">
        <v>131</v>
      </c>
      <c r="C25" s="90"/>
      <c r="D25" s="90"/>
      <c r="E25" s="90"/>
      <c r="F25" s="90"/>
      <c r="G25" s="90"/>
      <c r="H25" s="91"/>
      <c r="I25" s="23" t="s">
        <v>69</v>
      </c>
      <c r="J25" s="13">
        <v>1</v>
      </c>
      <c r="K25" s="104">
        <f>37671*0.0451</f>
        <v>1698.9621</v>
      </c>
      <c r="L25" s="105"/>
    </row>
    <row r="26" spans="1:12">
      <c r="A26" s="13">
        <v>3</v>
      </c>
      <c r="B26" s="89" t="s">
        <v>119</v>
      </c>
      <c r="C26" s="90"/>
      <c r="D26" s="90"/>
      <c r="E26" s="90"/>
      <c r="F26" s="90"/>
      <c r="G26" s="90"/>
      <c r="H26" s="91"/>
      <c r="I26" s="59" t="s">
        <v>80</v>
      </c>
      <c r="J26" s="13">
        <v>8</v>
      </c>
      <c r="K26" s="104">
        <v>6097</v>
      </c>
      <c r="L26" s="105"/>
    </row>
    <row r="27" spans="1:12">
      <c r="A27" s="13">
        <v>4</v>
      </c>
      <c r="B27" s="89" t="s">
        <v>126</v>
      </c>
      <c r="C27" s="90"/>
      <c r="D27" s="90"/>
      <c r="E27" s="90"/>
      <c r="F27" s="90"/>
      <c r="G27" s="90"/>
      <c r="H27" s="91"/>
      <c r="I27" s="23" t="s">
        <v>110</v>
      </c>
      <c r="J27" s="13" t="s">
        <v>110</v>
      </c>
      <c r="K27" s="92">
        <f>(8400+23043.2)*0.075</f>
        <v>2358.2399999999998</v>
      </c>
      <c r="L27" s="93"/>
    </row>
    <row r="28" spans="1:12">
      <c r="A28" s="13">
        <v>5</v>
      </c>
      <c r="B28" s="89" t="s">
        <v>81</v>
      </c>
      <c r="C28" s="90"/>
      <c r="D28" s="90"/>
      <c r="E28" s="90"/>
      <c r="F28" s="90"/>
      <c r="G28" s="90"/>
      <c r="H28" s="91"/>
      <c r="I28" s="39" t="s">
        <v>80</v>
      </c>
      <c r="J28" s="26">
        <v>415</v>
      </c>
      <c r="K28" s="92">
        <v>8000</v>
      </c>
      <c r="L28" s="93"/>
    </row>
    <row r="29" spans="1:12">
      <c r="A29" s="13">
        <v>6</v>
      </c>
      <c r="B29" s="103" t="s">
        <v>120</v>
      </c>
      <c r="C29" s="80"/>
      <c r="D29" s="80"/>
      <c r="E29" s="80"/>
      <c r="F29" s="80"/>
      <c r="G29" s="80"/>
      <c r="H29" s="80"/>
      <c r="I29" s="25" t="s">
        <v>78</v>
      </c>
      <c r="J29" s="13">
        <v>14</v>
      </c>
      <c r="K29" s="92">
        <f>61100*0.0993</f>
        <v>6067.23</v>
      </c>
      <c r="L29" s="93"/>
    </row>
    <row r="30" spans="1:12">
      <c r="A30" s="13">
        <v>7</v>
      </c>
      <c r="B30" s="89" t="s">
        <v>121</v>
      </c>
      <c r="C30" s="109"/>
      <c r="D30" s="109"/>
      <c r="E30" s="109"/>
      <c r="F30" s="109"/>
      <c r="G30" s="109"/>
      <c r="H30" s="109"/>
      <c r="I30" s="19" t="s">
        <v>69</v>
      </c>
      <c r="J30" s="19">
        <v>30</v>
      </c>
      <c r="K30" s="110">
        <v>93</v>
      </c>
      <c r="L30" s="111"/>
    </row>
    <row r="31" spans="1:12">
      <c r="A31" s="13">
        <v>8</v>
      </c>
      <c r="B31" s="103" t="s">
        <v>79</v>
      </c>
      <c r="C31" s="112"/>
      <c r="D31" s="112"/>
      <c r="E31" s="112"/>
      <c r="F31" s="112"/>
      <c r="G31" s="112"/>
      <c r="H31" s="80"/>
      <c r="I31" s="19" t="s">
        <v>80</v>
      </c>
      <c r="J31" s="27">
        <v>311.8</v>
      </c>
      <c r="K31" s="92">
        <v>2758</v>
      </c>
      <c r="L31" s="93"/>
    </row>
    <row r="32" spans="1:12">
      <c r="A32" s="13">
        <v>9</v>
      </c>
      <c r="B32" s="103" t="s">
        <v>122</v>
      </c>
      <c r="C32" s="80"/>
      <c r="D32" s="80"/>
      <c r="E32" s="80"/>
      <c r="F32" s="80"/>
      <c r="G32" s="80"/>
      <c r="H32" s="106"/>
      <c r="I32" s="13" t="s">
        <v>82</v>
      </c>
      <c r="J32" s="56">
        <v>12</v>
      </c>
      <c r="K32" s="107">
        <f>1000*12</f>
        <v>12000</v>
      </c>
      <c r="L32" s="108"/>
    </row>
    <row r="33" spans="1:12">
      <c r="A33" s="13">
        <v>10</v>
      </c>
      <c r="B33" s="103" t="s">
        <v>123</v>
      </c>
      <c r="C33" s="80"/>
      <c r="D33" s="80"/>
      <c r="E33" s="80"/>
      <c r="F33" s="80"/>
      <c r="G33" s="80"/>
      <c r="H33" s="106"/>
      <c r="I33" s="13" t="s">
        <v>108</v>
      </c>
      <c r="J33" s="56">
        <v>1</v>
      </c>
      <c r="K33" s="107">
        <f>3200*0.0993</f>
        <v>317.76</v>
      </c>
      <c r="L33" s="108"/>
    </row>
    <row r="34" spans="1:12">
      <c r="A34" s="13">
        <v>11</v>
      </c>
      <c r="B34" s="103" t="s">
        <v>124</v>
      </c>
      <c r="C34" s="80"/>
      <c r="D34" s="80"/>
      <c r="E34" s="80"/>
      <c r="F34" s="80"/>
      <c r="G34" s="80"/>
      <c r="H34" s="106"/>
      <c r="I34" s="19" t="s">
        <v>92</v>
      </c>
      <c r="J34" s="56">
        <v>5</v>
      </c>
      <c r="K34" s="107">
        <f>6500*0.0993</f>
        <v>645.45000000000005</v>
      </c>
      <c r="L34" s="108"/>
    </row>
    <row r="35" spans="1:12">
      <c r="A35" s="13">
        <v>12</v>
      </c>
      <c r="B35" s="103" t="s">
        <v>129</v>
      </c>
      <c r="C35" s="80"/>
      <c r="D35" s="80"/>
      <c r="E35" s="80"/>
      <c r="F35" s="80"/>
      <c r="G35" s="80"/>
      <c r="H35" s="106"/>
      <c r="I35" s="19" t="s">
        <v>92</v>
      </c>
      <c r="J35" s="56">
        <v>3</v>
      </c>
      <c r="K35" s="107">
        <f>2400*0.0993</f>
        <v>238.32</v>
      </c>
      <c r="L35" s="108"/>
    </row>
    <row r="36" spans="1:12">
      <c r="A36" s="13">
        <v>13</v>
      </c>
      <c r="B36" s="103" t="s">
        <v>109</v>
      </c>
      <c r="C36" s="80"/>
      <c r="D36" s="80"/>
      <c r="E36" s="80"/>
      <c r="F36" s="80"/>
      <c r="G36" s="80"/>
      <c r="H36" s="80"/>
      <c r="I36" s="13" t="s">
        <v>80</v>
      </c>
      <c r="J36" s="60">
        <v>311.8</v>
      </c>
      <c r="K36" s="92">
        <v>2758</v>
      </c>
      <c r="L36" s="93"/>
    </row>
    <row r="37" spans="1:12">
      <c r="A37" s="13">
        <v>14</v>
      </c>
      <c r="B37" s="103" t="s">
        <v>130</v>
      </c>
      <c r="C37" s="80"/>
      <c r="D37" s="80"/>
      <c r="E37" s="80"/>
      <c r="F37" s="80"/>
      <c r="G37" s="80"/>
      <c r="H37" s="106"/>
      <c r="I37" s="13" t="s">
        <v>69</v>
      </c>
      <c r="J37" s="13">
        <v>3</v>
      </c>
      <c r="K37" s="92">
        <v>150</v>
      </c>
      <c r="L37" s="93"/>
    </row>
    <row r="38" spans="1:12">
      <c r="A38" s="13">
        <v>15</v>
      </c>
      <c r="B38" s="89" t="s">
        <v>89</v>
      </c>
      <c r="C38" s="91"/>
      <c r="D38" s="91"/>
      <c r="E38" s="91"/>
      <c r="F38" s="91"/>
      <c r="G38" s="91"/>
      <c r="H38" s="91"/>
      <c r="I38" s="54" t="s">
        <v>69</v>
      </c>
      <c r="J38" s="61">
        <v>2</v>
      </c>
      <c r="K38" s="92">
        <f>380*2*0.5</f>
        <v>380</v>
      </c>
      <c r="L38" s="93"/>
    </row>
    <row r="39" spans="1:12">
      <c r="A39" s="13">
        <v>16</v>
      </c>
      <c r="B39" s="89" t="s">
        <v>90</v>
      </c>
      <c r="C39" s="91"/>
      <c r="D39" s="91"/>
      <c r="E39" s="91"/>
      <c r="F39" s="91"/>
      <c r="G39" s="91"/>
      <c r="H39" s="91"/>
      <c r="I39" s="54" t="s">
        <v>69</v>
      </c>
      <c r="J39" s="61">
        <v>2</v>
      </c>
      <c r="K39" s="104">
        <f>250*2*0.5</f>
        <v>250</v>
      </c>
      <c r="L39" s="105"/>
    </row>
    <row r="40" spans="1:12">
      <c r="A40" s="13">
        <v>17</v>
      </c>
      <c r="B40" s="103" t="s">
        <v>125</v>
      </c>
      <c r="C40" s="80"/>
      <c r="D40" s="80"/>
      <c r="E40" s="80"/>
      <c r="F40" s="80"/>
      <c r="G40" s="80"/>
      <c r="H40" s="80"/>
      <c r="I40" s="13" t="s">
        <v>110</v>
      </c>
      <c r="J40" s="62" t="s">
        <v>110</v>
      </c>
      <c r="K40" s="115">
        <v>5000</v>
      </c>
      <c r="L40" s="116"/>
    </row>
    <row r="41" spans="1:12">
      <c r="A41" s="13">
        <v>18</v>
      </c>
      <c r="B41" s="103" t="s">
        <v>111</v>
      </c>
      <c r="C41" s="80"/>
      <c r="D41" s="80"/>
      <c r="E41" s="80"/>
      <c r="F41" s="80"/>
      <c r="G41" s="80"/>
      <c r="H41" s="106"/>
      <c r="I41" s="13" t="s">
        <v>69</v>
      </c>
      <c r="J41" s="63">
        <v>1</v>
      </c>
      <c r="K41" s="153">
        <v>6500</v>
      </c>
      <c r="L41" s="154"/>
    </row>
    <row r="42" spans="1:12">
      <c r="A42" s="13">
        <v>19</v>
      </c>
      <c r="B42" s="103" t="s">
        <v>91</v>
      </c>
      <c r="C42" s="80"/>
      <c r="D42" s="80"/>
      <c r="E42" s="80"/>
      <c r="F42" s="80"/>
      <c r="G42" s="80"/>
      <c r="H42" s="106"/>
      <c r="I42" s="19" t="s">
        <v>69</v>
      </c>
      <c r="J42" s="13">
        <v>1</v>
      </c>
      <c r="K42" s="104">
        <f>20298/9</f>
        <v>2255.3333333333335</v>
      </c>
      <c r="L42" s="105"/>
    </row>
    <row r="43" spans="1:12" ht="15" customHeight="1">
      <c r="A43" s="13"/>
      <c r="B43" s="103" t="s">
        <v>105</v>
      </c>
      <c r="C43" s="80"/>
      <c r="D43" s="80"/>
      <c r="E43" s="80"/>
      <c r="F43" s="80"/>
      <c r="G43" s="80"/>
      <c r="H43" s="80"/>
      <c r="I43" s="13"/>
      <c r="J43" s="57"/>
      <c r="K43" s="113">
        <f>SUM(K24:L42)</f>
        <v>62045.725433333333</v>
      </c>
      <c r="L43" s="114"/>
    </row>
    <row r="44" spans="1:12" ht="18.75" customHeight="1">
      <c r="A44" s="13"/>
      <c r="B44" s="103" t="s">
        <v>137</v>
      </c>
      <c r="C44" s="80"/>
      <c r="D44" s="80"/>
      <c r="E44" s="80"/>
      <c r="F44" s="80"/>
      <c r="G44" s="80"/>
      <c r="H44" s="80"/>
      <c r="I44" s="13"/>
      <c r="J44" s="57"/>
      <c r="K44" s="115">
        <f>K43*0.14</f>
        <v>8686.4015606666671</v>
      </c>
      <c r="L44" s="116"/>
    </row>
    <row r="45" spans="1:12" ht="15.75" thickBot="1">
      <c r="A45" s="13"/>
      <c r="B45" s="31" t="s">
        <v>106</v>
      </c>
      <c r="I45" s="24"/>
      <c r="K45" s="117">
        <f>SUM(K43:L44)</f>
        <v>70732.126994000006</v>
      </c>
      <c r="L45" s="118"/>
    </row>
    <row r="46" spans="1:12" ht="16.5" thickBot="1">
      <c r="A46" s="12"/>
      <c r="B46" s="77" t="s">
        <v>107</v>
      </c>
      <c r="C46" s="78"/>
      <c r="D46" s="78"/>
      <c r="E46" s="78"/>
      <c r="F46" s="78"/>
      <c r="G46" s="78"/>
      <c r="H46" s="79"/>
      <c r="I46" s="12"/>
      <c r="J46" s="12"/>
      <c r="K46" s="119">
        <f>K45+K23</f>
        <v>221253.99699399999</v>
      </c>
      <c r="L46" s="120"/>
    </row>
    <row r="47" spans="1:12">
      <c r="A47" t="s">
        <v>21</v>
      </c>
      <c r="J47" s="33"/>
    </row>
    <row r="48" spans="1:12">
      <c r="A48" t="s">
        <v>23</v>
      </c>
      <c r="D48" s="43">
        <f>I4</f>
        <v>2014</v>
      </c>
      <c r="E48" s="31" t="s">
        <v>24</v>
      </c>
      <c r="G48" s="50">
        <f>K46-G19</f>
        <v>109314.15699399999</v>
      </c>
      <c r="H48" s="31" t="s">
        <v>25</v>
      </c>
      <c r="J48" s="33"/>
    </row>
    <row r="49" spans="1:12" ht="15.75" thickBot="1">
      <c r="A49" t="s">
        <v>26</v>
      </c>
      <c r="B49" s="43">
        <f>I4</f>
        <v>2014</v>
      </c>
      <c r="C49" s="31" t="s">
        <v>29</v>
      </c>
      <c r="J49" s="33"/>
    </row>
    <row r="50" spans="1:12">
      <c r="A50" s="35" t="s">
        <v>2</v>
      </c>
      <c r="B50" s="121" t="s">
        <v>38</v>
      </c>
      <c r="C50" s="122"/>
      <c r="D50" s="122"/>
      <c r="E50" s="122"/>
      <c r="F50" s="121" t="s">
        <v>39</v>
      </c>
      <c r="G50" s="122"/>
      <c r="H50" s="123"/>
      <c r="I50" s="124" t="s">
        <v>40</v>
      </c>
      <c r="J50" s="125"/>
      <c r="K50" s="125"/>
      <c r="L50" s="126"/>
    </row>
    <row r="51" spans="1:12" ht="15.75" thickBot="1">
      <c r="A51" s="36"/>
      <c r="B51" s="127"/>
      <c r="C51" s="128"/>
      <c r="D51" s="128"/>
      <c r="E51" s="128"/>
      <c r="F51" s="127"/>
      <c r="G51" s="128"/>
      <c r="H51" s="129"/>
      <c r="I51" s="130" t="s">
        <v>41</v>
      </c>
      <c r="J51" s="131"/>
      <c r="K51" s="131"/>
      <c r="L51" s="132"/>
    </row>
    <row r="52" spans="1:12">
      <c r="A52" s="49" t="s">
        <v>32</v>
      </c>
      <c r="B52" s="133" t="s">
        <v>42</v>
      </c>
      <c r="C52" s="133"/>
      <c r="D52" s="133"/>
      <c r="E52" s="134"/>
      <c r="F52" s="135" t="s">
        <v>94</v>
      </c>
      <c r="G52" s="136"/>
      <c r="H52" s="137"/>
      <c r="I52" s="138" t="s">
        <v>95</v>
      </c>
      <c r="J52" s="139"/>
      <c r="K52" s="139"/>
      <c r="L52" s="140"/>
    </row>
    <row r="53" spans="1:12">
      <c r="A53" s="19" t="s">
        <v>33</v>
      </c>
      <c r="B53" s="80" t="s">
        <v>43</v>
      </c>
      <c r="C53" s="80"/>
      <c r="D53" s="80"/>
      <c r="E53" s="106"/>
      <c r="F53" s="141" t="s">
        <v>83</v>
      </c>
      <c r="G53" s="142"/>
      <c r="H53" s="143"/>
      <c r="I53" s="144" t="s">
        <v>47</v>
      </c>
      <c r="J53" s="145"/>
      <c r="K53" s="145"/>
      <c r="L53" s="146"/>
    </row>
    <row r="54" spans="1:12">
      <c r="A54" s="19" t="s">
        <v>34</v>
      </c>
      <c r="B54" s="103" t="s">
        <v>96</v>
      </c>
      <c r="C54" s="80"/>
      <c r="D54" s="80"/>
      <c r="E54" s="106"/>
      <c r="F54" s="141" t="s">
        <v>127</v>
      </c>
      <c r="G54" s="142"/>
      <c r="H54" s="143"/>
      <c r="I54" s="144" t="s">
        <v>128</v>
      </c>
      <c r="J54" s="145"/>
      <c r="K54" s="145"/>
      <c r="L54" s="146"/>
    </row>
    <row r="55" spans="1:12">
      <c r="A55" s="19" t="s">
        <v>35</v>
      </c>
      <c r="B55" s="80" t="s">
        <v>44</v>
      </c>
      <c r="C55" s="80"/>
      <c r="D55" s="80"/>
      <c r="E55" s="106"/>
      <c r="F55" s="141" t="s">
        <v>97</v>
      </c>
      <c r="G55" s="142"/>
      <c r="H55" s="143"/>
      <c r="I55" s="144" t="s">
        <v>98</v>
      </c>
      <c r="J55" s="145"/>
      <c r="K55" s="145"/>
      <c r="L55" s="146"/>
    </row>
    <row r="56" spans="1:12">
      <c r="A56" s="19" t="s">
        <v>36</v>
      </c>
      <c r="B56" s="80" t="s">
        <v>45</v>
      </c>
      <c r="C56" s="80"/>
      <c r="D56" s="80"/>
      <c r="E56" s="106"/>
      <c r="F56" s="141" t="s">
        <v>99</v>
      </c>
      <c r="G56" s="142"/>
      <c r="H56" s="143"/>
      <c r="I56" s="144" t="s">
        <v>100</v>
      </c>
      <c r="J56" s="145"/>
      <c r="K56" s="145"/>
      <c r="L56" s="146"/>
    </row>
    <row r="57" spans="1:12" ht="15.75" thickBot="1">
      <c r="A57" s="51" t="s">
        <v>37</v>
      </c>
      <c r="B57" s="147" t="s">
        <v>46</v>
      </c>
      <c r="C57" s="147"/>
      <c r="D57" s="147"/>
      <c r="E57" s="148"/>
      <c r="F57" s="94" t="s">
        <v>101</v>
      </c>
      <c r="G57" s="95"/>
      <c r="H57" s="96"/>
      <c r="I57" s="149" t="s">
        <v>102</v>
      </c>
      <c r="J57" s="150"/>
      <c r="K57" s="150"/>
      <c r="L57" s="151"/>
    </row>
    <row r="58" spans="1:12">
      <c r="J58" s="33"/>
    </row>
    <row r="59" spans="1:12">
      <c r="A59" s="16" t="s">
        <v>50</v>
      </c>
      <c r="B59" s="43">
        <f>I4+1</f>
        <v>2015</v>
      </c>
      <c r="C59" s="31" t="s">
        <v>51</v>
      </c>
      <c r="J59" s="33"/>
    </row>
    <row r="60" spans="1:12">
      <c r="A60" s="32" t="s">
        <v>86</v>
      </c>
      <c r="J60" s="33"/>
    </row>
    <row r="61" spans="1:12">
      <c r="A61" s="32" t="s">
        <v>48</v>
      </c>
      <c r="F61" s="66">
        <f>H82</f>
        <v>25.292774262957316</v>
      </c>
      <c r="G61" s="31" t="s">
        <v>49</v>
      </c>
      <c r="J61" s="33"/>
    </row>
    <row r="62" spans="1:12">
      <c r="A62" s="32" t="s">
        <v>84</v>
      </c>
      <c r="J62" s="33"/>
    </row>
    <row r="63" spans="1:12">
      <c r="A63" s="32" t="s">
        <v>85</v>
      </c>
      <c r="J63" s="33"/>
    </row>
    <row r="64" spans="1:12">
      <c r="A64" s="32" t="s">
        <v>87</v>
      </c>
      <c r="J64" s="33"/>
    </row>
    <row r="65" spans="1:12">
      <c r="A65" s="32" t="s">
        <v>88</v>
      </c>
      <c r="J65" s="33"/>
    </row>
    <row r="66" spans="1:12">
      <c r="A66" s="38"/>
      <c r="B66" s="52"/>
      <c r="C66" s="52"/>
      <c r="D66" s="52"/>
      <c r="E66" s="52"/>
      <c r="F66" s="52"/>
      <c r="G66" s="52"/>
      <c r="H66" s="52"/>
      <c r="I66" s="21"/>
      <c r="J66" s="30"/>
      <c r="K66" s="21"/>
    </row>
    <row r="67" spans="1:12">
      <c r="A67" s="65" t="s">
        <v>117</v>
      </c>
      <c r="B67" s="43">
        <f>I4+1</f>
        <v>2015</v>
      </c>
      <c r="C67" s="31" t="s">
        <v>52</v>
      </c>
      <c r="J67" s="33"/>
    </row>
    <row r="68" spans="1:12">
      <c r="A68" s="32" t="s">
        <v>53</v>
      </c>
      <c r="J68" s="33"/>
    </row>
    <row r="69" spans="1:12">
      <c r="A69" s="32" t="s">
        <v>54</v>
      </c>
      <c r="J69" s="71">
        <v>15000</v>
      </c>
      <c r="K69" t="s">
        <v>10</v>
      </c>
    </row>
    <row r="70" spans="1:12">
      <c r="A70" s="152" t="s">
        <v>73</v>
      </c>
      <c r="B70" s="152"/>
      <c r="C70" s="152"/>
      <c r="D70" s="152"/>
      <c r="E70" s="152"/>
      <c r="J70" s="71">
        <v>10000</v>
      </c>
      <c r="K70" t="s">
        <v>10</v>
      </c>
    </row>
    <row r="71" spans="1:12">
      <c r="A71" s="32" t="s">
        <v>55</v>
      </c>
      <c r="J71" s="72">
        <v>1500</v>
      </c>
      <c r="K71" t="s">
        <v>10</v>
      </c>
    </row>
    <row r="72" spans="1:12">
      <c r="A72" s="32" t="s">
        <v>72</v>
      </c>
      <c r="J72" s="72">
        <v>15000</v>
      </c>
      <c r="K72" t="s">
        <v>10</v>
      </c>
    </row>
    <row r="73" spans="1:12">
      <c r="A73" s="32" t="s">
        <v>56</v>
      </c>
      <c r="J73" s="72">
        <v>8000</v>
      </c>
      <c r="K73" t="s">
        <v>10</v>
      </c>
    </row>
    <row r="74" spans="1:12">
      <c r="A74" s="32" t="s">
        <v>57</v>
      </c>
      <c r="J74" s="72">
        <v>8000</v>
      </c>
      <c r="K74" t="s">
        <v>10</v>
      </c>
    </row>
    <row r="75" spans="1:12">
      <c r="A75" s="68" t="s">
        <v>132</v>
      </c>
      <c r="J75" s="71">
        <v>100000</v>
      </c>
      <c r="K75" t="s">
        <v>10</v>
      </c>
    </row>
    <row r="76" spans="1:12">
      <c r="A76" s="68" t="s">
        <v>133</v>
      </c>
      <c r="B76" s="22"/>
      <c r="C76" s="22"/>
      <c r="J76" s="71">
        <v>70000</v>
      </c>
      <c r="K76" t="s">
        <v>10</v>
      </c>
    </row>
    <row r="77" spans="1:12">
      <c r="A77" s="68" t="s">
        <v>134</v>
      </c>
      <c r="J77" s="71">
        <v>250000</v>
      </c>
      <c r="K77" t="s">
        <v>10</v>
      </c>
    </row>
    <row r="78" spans="1:12" ht="15.75">
      <c r="A78" s="80" t="s">
        <v>135</v>
      </c>
      <c r="B78" s="80"/>
      <c r="C78" s="80"/>
      <c r="D78" s="80"/>
      <c r="E78" s="80"/>
      <c r="F78" s="80"/>
      <c r="G78" s="80"/>
      <c r="H78" s="69"/>
      <c r="I78" s="22"/>
      <c r="J78" s="73">
        <v>1500</v>
      </c>
      <c r="K78" s="31" t="s">
        <v>10</v>
      </c>
      <c r="L78" s="70"/>
    </row>
    <row r="79" spans="1:12">
      <c r="A79" s="67" t="s">
        <v>136</v>
      </c>
      <c r="B79" s="58"/>
      <c r="C79" s="58"/>
      <c r="D79" s="58"/>
      <c r="E79" s="58"/>
      <c r="F79" s="58"/>
      <c r="G79" s="58"/>
      <c r="H79" s="58"/>
      <c r="I79" s="31"/>
      <c r="J79" s="71">
        <v>9000</v>
      </c>
      <c r="K79" s="31" t="s">
        <v>10</v>
      </c>
    </row>
    <row r="80" spans="1:12">
      <c r="A80" s="17" t="s">
        <v>58</v>
      </c>
      <c r="J80" s="14">
        <f>SUM(J69:J79)</f>
        <v>488000</v>
      </c>
      <c r="K80" s="18" t="s">
        <v>59</v>
      </c>
    </row>
    <row r="81" spans="1:11">
      <c r="A81" s="32" t="s">
        <v>60</v>
      </c>
      <c r="H81" s="43">
        <f>I4</f>
        <v>2014</v>
      </c>
      <c r="I81" t="s">
        <v>68</v>
      </c>
      <c r="J81" s="33"/>
      <c r="K81" s="5">
        <f>G48</f>
        <v>109314.15699399999</v>
      </c>
    </row>
    <row r="82" spans="1:11">
      <c r="A82" s="32" t="s">
        <v>61</v>
      </c>
      <c r="C82" s="50">
        <f>J80+K81</f>
        <v>597314.15699399996</v>
      </c>
      <c r="D82" s="43" t="s">
        <v>62</v>
      </c>
      <c r="E82" s="53">
        <f>I4+1</f>
        <v>2015</v>
      </c>
      <c r="F82" s="31" t="s">
        <v>64</v>
      </c>
      <c r="H82" s="47">
        <f>C82/(E6*12)</f>
        <v>25.292774262957316</v>
      </c>
      <c r="I82" t="s">
        <v>65</v>
      </c>
      <c r="J82" s="33"/>
    </row>
    <row r="83" spans="1:11">
      <c r="J83" s="33"/>
    </row>
    <row r="84" spans="1:11" ht="47.25" customHeight="1">
      <c r="B84" s="31" t="s">
        <v>66</v>
      </c>
      <c r="J84" s="33"/>
    </row>
    <row r="85" spans="1:11">
      <c r="B85" s="31" t="s">
        <v>39</v>
      </c>
      <c r="I85" t="s">
        <v>67</v>
      </c>
      <c r="J85" s="33"/>
    </row>
    <row r="86" spans="1:11">
      <c r="K86" s="55" t="s">
        <v>103</v>
      </c>
    </row>
  </sheetData>
  <mergeCells count="80">
    <mergeCell ref="B33:H33"/>
    <mergeCell ref="K33:L33"/>
    <mergeCell ref="K34:L34"/>
    <mergeCell ref="K35:L35"/>
    <mergeCell ref="B34:H34"/>
    <mergeCell ref="B35:H35"/>
    <mergeCell ref="B42:H42"/>
    <mergeCell ref="K36:L36"/>
    <mergeCell ref="K37:L37"/>
    <mergeCell ref="K42:L42"/>
    <mergeCell ref="B40:H40"/>
    <mergeCell ref="K40:L40"/>
    <mergeCell ref="B41:H41"/>
    <mergeCell ref="K41:L41"/>
    <mergeCell ref="B38:H38"/>
    <mergeCell ref="K38:L38"/>
    <mergeCell ref="B39:H39"/>
    <mergeCell ref="K39:L39"/>
    <mergeCell ref="B36:H36"/>
    <mergeCell ref="B37:H37"/>
    <mergeCell ref="A70:E70"/>
    <mergeCell ref="B55:E55"/>
    <mergeCell ref="F55:H55"/>
    <mergeCell ref="I55:L55"/>
    <mergeCell ref="B56:E56"/>
    <mergeCell ref="F56:H56"/>
    <mergeCell ref="I56:L56"/>
    <mergeCell ref="B54:E54"/>
    <mergeCell ref="F54:H54"/>
    <mergeCell ref="I54:L54"/>
    <mergeCell ref="B57:E57"/>
    <mergeCell ref="F57:H57"/>
    <mergeCell ref="I57:L57"/>
    <mergeCell ref="B52:E52"/>
    <mergeCell ref="F52:H52"/>
    <mergeCell ref="I52:L52"/>
    <mergeCell ref="B53:E53"/>
    <mergeCell ref="F53:H53"/>
    <mergeCell ref="I53:L53"/>
    <mergeCell ref="K46:L46"/>
    <mergeCell ref="B50:E50"/>
    <mergeCell ref="F50:H50"/>
    <mergeCell ref="I50:L50"/>
    <mergeCell ref="B51:E51"/>
    <mergeCell ref="F51:H51"/>
    <mergeCell ref="I51:L51"/>
    <mergeCell ref="B43:H43"/>
    <mergeCell ref="K43:L43"/>
    <mergeCell ref="B44:H44"/>
    <mergeCell ref="K44:L44"/>
    <mergeCell ref="K45:L45"/>
    <mergeCell ref="K25:L25"/>
    <mergeCell ref="B26:H26"/>
    <mergeCell ref="K26:L26"/>
    <mergeCell ref="B32:H32"/>
    <mergeCell ref="K32:L32"/>
    <mergeCell ref="B28:H28"/>
    <mergeCell ref="K28:L28"/>
    <mergeCell ref="B29:H29"/>
    <mergeCell ref="K29:L29"/>
    <mergeCell ref="B30:H30"/>
    <mergeCell ref="K30:L30"/>
    <mergeCell ref="B31:H31"/>
    <mergeCell ref="K31:L31"/>
    <mergeCell ref="A78:G78"/>
    <mergeCell ref="A2:L2"/>
    <mergeCell ref="A3:L3"/>
    <mergeCell ref="A7:B7"/>
    <mergeCell ref="A20:B20"/>
    <mergeCell ref="B21:H21"/>
    <mergeCell ref="K21:L21"/>
    <mergeCell ref="B27:H27"/>
    <mergeCell ref="K27:L27"/>
    <mergeCell ref="B22:H22"/>
    <mergeCell ref="K22:L22"/>
    <mergeCell ref="B23:H23"/>
    <mergeCell ref="K23:L23"/>
    <mergeCell ref="B24:H24"/>
    <mergeCell ref="K24:L24"/>
    <mergeCell ref="B25:H25"/>
  </mergeCells>
  <pageMargins left="0.25" right="0.25" top="0.56000000000000005" bottom="0.28000000000000003" header="0.3" footer="0.17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2015-03-25T06:46:51Z</dcterms:modified>
</cp:coreProperties>
</file>