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3" r:id="rId1"/>
  </sheets>
  <calcPr calcId="125725"/>
</workbook>
</file>

<file path=xl/calcChain.xml><?xml version="1.0" encoding="utf-8"?>
<calcChain xmlns="http://schemas.openxmlformats.org/spreadsheetml/2006/main">
  <c r="F7" i="3"/>
  <c r="H7" s="1"/>
  <c r="I85" l="1"/>
  <c r="J47" l="1"/>
  <c r="E87" l="1"/>
  <c r="J40" l="1"/>
  <c r="B6"/>
  <c r="J44" l="1"/>
  <c r="J43"/>
  <c r="J39" l="1"/>
  <c r="J38"/>
  <c r="J37"/>
  <c r="B64" l="1"/>
  <c r="D53"/>
  <c r="J33" l="1"/>
  <c r="J32" l="1"/>
  <c r="F19" l="1"/>
  <c r="J30"/>
  <c r="J28" l="1"/>
  <c r="J26" l="1"/>
  <c r="J48" l="1"/>
  <c r="J27"/>
  <c r="J49" l="1"/>
  <c r="J50" s="1"/>
  <c r="G86"/>
  <c r="B72"/>
  <c r="B54"/>
  <c r="F17"/>
  <c r="F16"/>
  <c r="F15"/>
  <c r="F14"/>
  <c r="A20"/>
  <c r="I13" l="1"/>
  <c r="J51" l="1"/>
  <c r="F53" l="1"/>
  <c r="J86" l="1"/>
  <c r="C87" l="1"/>
  <c r="G87" s="1"/>
  <c r="E66" s="1"/>
</calcChain>
</file>

<file path=xl/sharedStrings.xml><?xml version="1.0" encoding="utf-8"?>
<sst xmlns="http://schemas.openxmlformats.org/spreadsheetml/2006/main" count="183" uniqueCount="139">
  <si>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</si>
  <si>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</si>
  <si>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</si>
  <si>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</si>
  <si>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</si>
  <si>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 xml:space="preserve"> рубля,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</si>
  <si>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</si>
  <si>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</si>
  <si>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</si>
  <si>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</si>
  <si>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</si>
  <si>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</si>
  <si>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</si>
  <si>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</si>
  <si>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</si>
  <si>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</si>
  <si>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</si>
  <si>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</si>
  <si>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</si>
  <si>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</si>
  <si>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</si>
  <si>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Перерасход (+) или экономия (-) средств текущего ремонта общего имущества многоквартирного дома по </t>
  </si>
  <si>
    <t>год.</t>
  </si>
  <si>
    <t>состоянию  на   31  декабря</t>
  </si>
  <si>
    <t xml:space="preserve">года составляет </t>
  </si>
  <si>
    <t>рубля.</t>
  </si>
  <si>
    <t>5.    В</t>
  </si>
  <si>
    <t xml:space="preserve">1.   В </t>
  </si>
  <si>
    <t>г.   по дому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</si>
  <si>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</si>
  <si>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</si>
  <si>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</si>
  <si>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</si>
  <si>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</si>
  <si>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</si>
  <si>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</si>
  <si>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</si>
  <si>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</si>
  <si>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</si>
  <si>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</si>
  <si>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</si>
  <si>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( ОАО "Южное управление")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</si>
  <si>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</si>
  <si>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</si>
  <si>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</si>
  <si>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</si>
  <si>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</si>
  <si>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</si>
  <si>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t>4,74 руб./м²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</si>
  <si>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</si>
  <si>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</si>
  <si>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</si>
  <si>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</si>
  <si>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</si>
  <si>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</si>
  <si>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</si>
  <si>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</si>
  <si>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</si>
  <si>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</si>
  <si>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</si>
  <si>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</si>
  <si>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</si>
  <si>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 xml:space="preserve">          составит 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</si>
  <si>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</si>
  <si>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</si>
  <si>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</si>
  <si>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</si>
  <si>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</si>
  <si>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</si>
  <si>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</si>
  <si>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рубля),     направлена на следующие мероприятия:</t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</si>
  <si>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16 -</t>
    </r>
  </si>
  <si>
    <t xml:space="preserve">  -  передача наружных инженерных сетей</t>
  </si>
  <si>
    <t xml:space="preserve">  -  чистка кровли от снега</t>
  </si>
  <si>
    <t>в том числе (имеющие значительную задолженность):</t>
  </si>
  <si>
    <t>2. Задолженность жителей по квартплате и коммунальным   услугам  составляет:</t>
  </si>
  <si>
    <t xml:space="preserve">   рублей        (</t>
  </si>
  <si>
    <t xml:space="preserve">ул. Мамина - Сибиряка    за </t>
  </si>
  <si>
    <t>шт.</t>
  </si>
  <si>
    <t>м/час</t>
  </si>
  <si>
    <t>Уборка снега с кровли.</t>
  </si>
  <si>
    <t>МС 4 (I)</t>
  </si>
  <si>
    <r>
      <t>м</t>
    </r>
    <r>
      <rPr>
        <sz val="11"/>
        <color theme="1"/>
        <rFont val="Calibri"/>
        <family val="2"/>
        <charset val="204"/>
      </rPr>
      <t>²</t>
    </r>
  </si>
  <si>
    <t xml:space="preserve"> - содержание общего имущества - 15,64 рубля с кв.метра общей площади в месяц;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</si>
  <si>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</si>
  <si>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</si>
  <si>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</si>
  <si>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  новым нормативам, введенным с 01 января 2013 года Приказом № 7-мпр от 27 августа 2012 года. ).</t>
  </si>
  <si>
    <t>мес.</t>
  </si>
  <si>
    <t>Замена манометров в ИТП (50%).</t>
  </si>
  <si>
    <t>Замена термометров в ИТП (50%).</t>
  </si>
  <si>
    <t>т.</t>
  </si>
  <si>
    <r>
      <t>оф.</t>
    </r>
    <r>
      <rPr>
        <b/>
        <sz val="11"/>
        <color theme="1"/>
        <rFont val="Calibri"/>
        <family val="2"/>
        <charset val="204"/>
        <scheme val="minor"/>
      </rPr>
      <t xml:space="preserve"> 3 </t>
    </r>
    <r>
      <rPr>
        <sz val="11"/>
        <color theme="1"/>
        <rFont val="Calibri"/>
        <family val="2"/>
        <charset val="204"/>
        <scheme val="minor"/>
      </rPr>
      <t xml:space="preserve">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</si>
  <si>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21 - </t>
    </r>
  </si>
  <si>
    <t>18,50 руб./м²</t>
  </si>
  <si>
    <t>0,027 Гкал/м</t>
  </si>
  <si>
    <t>301,44 руб./чел.</t>
  </si>
  <si>
    <t>74,71 руб./чел.</t>
  </si>
  <si>
    <t>116,82 руб./чел.</t>
  </si>
  <si>
    <t>Замена светильников, плафонов в тамбуре и на этажах.</t>
  </si>
  <si>
    <t xml:space="preserve"> Гкал/м²</t>
  </si>
  <si>
    <t>Всего в 2014году:</t>
  </si>
  <si>
    <t>ИТОГО за 2014год:</t>
  </si>
  <si>
    <t>ИТОГО на 31.12.2014г:</t>
  </si>
  <si>
    <t>Установка энергосберегающих ламп в тамбуре.</t>
  </si>
  <si>
    <t>раб.</t>
  </si>
  <si>
    <t>Перерасход (+) или экономия (-) средств в 2013 году.</t>
  </si>
  <si>
    <t>Генеральная уборка в августе.</t>
  </si>
  <si>
    <t xml:space="preserve"> - </t>
  </si>
  <si>
    <t>Техническое освидетельствование лифта.</t>
  </si>
  <si>
    <t>4        (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</si>
  <si>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8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</si>
  <si>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10</t>
    </r>
    <r>
      <rPr>
        <sz val="11"/>
        <color theme="1"/>
        <rFont val="Calibri"/>
        <family val="2"/>
        <charset val="204"/>
        <scheme val="minor"/>
      </rPr>
      <t xml:space="preserve"> -    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</si>
  <si>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18 -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</si>
  <si>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23 - </t>
    </r>
  </si>
  <si>
    <t>6. В</t>
  </si>
  <si>
    <t>Программирование ключей.</t>
  </si>
  <si>
    <t xml:space="preserve">  -  монтаж греющего кабеля на водосточную систему</t>
  </si>
  <si>
    <t xml:space="preserve">  - монтаж снегозадерживающих устройств на кровле </t>
  </si>
  <si>
    <t xml:space="preserve"> - приобретение и украшение новогодней елки</t>
  </si>
  <si>
    <t xml:space="preserve"> - организация новогоднего праздника</t>
  </si>
  <si>
    <t xml:space="preserve">  -  Замена циркуляционного насоса</t>
  </si>
  <si>
    <t>Накладные расходы (14%)</t>
  </si>
  <si>
    <t>Корректировка платы за отопление.</t>
  </si>
  <si>
    <t xml:space="preserve">Монтаж при в ходе в подъезд пластиковых и прорезиненных ковриков. </t>
  </si>
  <si>
    <t>Монтаж оборудования для электроснабжения ИТП(9,86%).</t>
  </si>
  <si>
    <t>Уборка и вывоз снега с придомовой территории в январе (9,86%).</t>
  </si>
  <si>
    <t>Устройство мастерской (7,70%).</t>
  </si>
  <si>
    <t>Уборка и вывоз снега с придомовой территории в марте (9,86%).</t>
  </si>
  <si>
    <t>Ремонт водосточных труб (9,86%).</t>
  </si>
  <si>
    <t>Сброс снега между домами с арок (балконов).</t>
  </si>
  <si>
    <t>Генеральная уборка в апреле.</t>
  </si>
  <si>
    <t>Обслуживание системы видеонаблюдения.</t>
  </si>
  <si>
    <t>Устройство насыпи (предотвращение проезда автотранспорта в рощу)(9,86%).</t>
  </si>
  <si>
    <t>Благоустройство территории (завоз чернозема) (9,86%).</t>
  </si>
  <si>
    <t>Благоустройство территории (завоз песка)(9,86%).</t>
  </si>
  <si>
    <t>Ремонт подъезда.</t>
  </si>
  <si>
    <t>Передача бесхозных сетей тепловой энергии.</t>
  </si>
  <si>
    <t>Установка новогодней елки.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</si>
</sst>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0" fillId="0" borderId="10" xfId="0" applyFill="1" applyBorder="1" applyAlignment="1">
      <alignment horizontal="center"/>
    </xf>
    <xf numFmtId="4" fontId="0" fillId="0" borderId="0" xfId="0" applyNumberFormat="1" applyFill="1"/>
    <xf numFmtId="0" fontId="0" fillId="0" borderId="0" xfId="0" applyFill="1" applyBorder="1"/>
    <xf numFmtId="0" fontId="0" fillId="0" borderId="0" xfId="0" applyFill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Font="1" applyFill="1" applyAlignment="1"/>
    <xf numFmtId="0" fontId="4" fillId="0" borderId="0" xfId="0" applyFont="1" applyFill="1" applyAlignment="1">
      <alignment horizontal="left"/>
    </xf>
    <xf numFmtId="0" fontId="0" fillId="0" borderId="0" xfId="0" applyFill="1" applyAlignment="1">
      <alignment horizontal="right"/>
    </xf>
    <xf numFmtId="4" fontId="0" fillId="0" borderId="0" xfId="0" applyNumberFormat="1" applyFill="1" applyAlignment="1">
      <alignment horizontal="center"/>
    </xf>
    <xf numFmtId="4" fontId="0" fillId="0" borderId="0" xfId="0" applyNumberFormat="1" applyFill="1" applyAlignment="1"/>
    <xf numFmtId="4" fontId="3" fillId="0" borderId="0" xfId="0" applyNumberFormat="1" applyFont="1" applyFill="1"/>
    <xf numFmtId="2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left"/>
    </xf>
    <xf numFmtId="4" fontId="4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center"/>
    </xf>
    <xf numFmtId="4" fontId="1" fillId="0" borderId="0" xfId="0" applyNumberFormat="1" applyFont="1" applyFill="1"/>
    <xf numFmtId="0" fontId="0" fillId="0" borderId="0" xfId="0" applyFill="1" applyAlignment="1"/>
    <xf numFmtId="4" fontId="6" fillId="0" borderId="0" xfId="0" applyNumberFormat="1" applyFont="1" applyFill="1"/>
    <xf numFmtId="0" fontId="5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/>
    <xf numFmtId="0" fontId="0" fillId="0" borderId="1" xfId="0" applyFill="1" applyBorder="1" applyAlignment="1">
      <alignment horizontal="center"/>
    </xf>
    <xf numFmtId="0" fontId="0" fillId="0" borderId="10" xfId="0" applyFill="1" applyBorder="1" applyAlignment="1">
      <alignment horizontal="center" vertical="center"/>
    </xf>
    <xf numFmtId="0" fontId="0" fillId="0" borderId="3" xfId="0" applyFill="1" applyBorder="1"/>
    <xf numFmtId="4" fontId="1" fillId="0" borderId="0" xfId="0" applyNumberFormat="1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1" fillId="0" borderId="0" xfId="0" applyFont="1" applyFill="1"/>
    <xf numFmtId="1" fontId="0" fillId="0" borderId="0" xfId="0" applyNumberFormat="1" applyFill="1" applyAlignment="1">
      <alignment horizontal="center"/>
    </xf>
    <xf numFmtId="0" fontId="7" fillId="0" borderId="0" xfId="0" applyFont="1" applyFill="1" applyAlignment="1">
      <alignment horizontal="right"/>
    </xf>
    <xf numFmtId="0" fontId="8" fillId="0" borderId="10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0" fillId="0" borderId="8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2" fontId="0" fillId="0" borderId="10" xfId="0" applyNumberFormat="1" applyFill="1" applyBorder="1" applyAlignment="1">
      <alignment horizontal="center"/>
    </xf>
    <xf numFmtId="0" fontId="0" fillId="0" borderId="0" xfId="0" applyNumberFormat="1" applyFill="1" applyBorder="1" applyAlignment="1">
      <alignment horizontal="center"/>
    </xf>
    <xf numFmtId="0" fontId="0" fillId="0" borderId="2" xfId="0" applyFill="1" applyBorder="1"/>
    <xf numFmtId="0" fontId="1" fillId="0" borderId="13" xfId="0" applyFont="1" applyFill="1" applyBorder="1" applyAlignment="1"/>
    <xf numFmtId="0" fontId="1" fillId="0" borderId="14" xfId="0" applyFont="1" applyFill="1" applyBorder="1" applyAlignment="1"/>
    <xf numFmtId="0" fontId="1" fillId="0" borderId="15" xfId="0" applyFont="1" applyFill="1" applyBorder="1" applyAlignment="1"/>
    <xf numFmtId="4" fontId="0" fillId="0" borderId="0" xfId="0" applyNumberFormat="1" applyFill="1" applyBorder="1"/>
    <xf numFmtId="0" fontId="8" fillId="0" borderId="1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0" fillId="0" borderId="0" xfId="0" applyFont="1" applyFill="1" applyBorder="1" applyAlignment="1"/>
    <xf numFmtId="4" fontId="3" fillId="0" borderId="0" xfId="0" applyNumberFormat="1" applyFont="1" applyBorder="1" applyAlignment="1"/>
    <xf numFmtId="0" fontId="8" fillId="0" borderId="0" xfId="0" applyFont="1" applyFill="1"/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0" fillId="0" borderId="0" xfId="0" applyFill="1" applyBorder="1" applyAlignment="1">
      <alignment horizontal="center"/>
    </xf>
    <xf numFmtId="4" fontId="3" fillId="0" borderId="0" xfId="0" applyNumberFormat="1" applyFont="1" applyFill="1" applyAlignment="1">
      <alignment horizontal="left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4" fontId="0" fillId="0" borderId="8" xfId="0" applyNumberFormat="1" applyBorder="1" applyAlignment="1">
      <alignment horizontal="right" vertical="center"/>
    </xf>
    <xf numFmtId="4" fontId="0" fillId="0" borderId="9" xfId="0" applyNumberFormat="1" applyBorder="1" applyAlignment="1">
      <alignment horizontal="right" vertical="center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2" fillId="0" borderId="0" xfId="0" applyFont="1" applyFill="1" applyAlignment="1">
      <alignment horizontal="center"/>
    </xf>
    <xf numFmtId="4" fontId="0" fillId="0" borderId="8" xfId="0" applyNumberFormat="1" applyFill="1" applyBorder="1" applyAlignment="1">
      <alignment horizontal="right" vertical="center"/>
    </xf>
    <xf numFmtId="4" fontId="0" fillId="0" borderId="9" xfId="0" applyNumberFormat="1" applyFill="1" applyBorder="1" applyAlignment="1">
      <alignment horizontal="right" vertical="center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4" fontId="0" fillId="0" borderId="8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4" fontId="0" fillId="0" borderId="8" xfId="0" applyNumberFormat="1" applyBorder="1" applyAlignment="1">
      <alignment vertical="center"/>
    </xf>
    <xf numFmtId="4" fontId="0" fillId="0" borderId="9" xfId="0" applyNumberFormat="1" applyBorder="1" applyAlignment="1">
      <alignment vertical="center"/>
    </xf>
    <xf numFmtId="0" fontId="8" fillId="0" borderId="8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4" fontId="8" fillId="0" borderId="8" xfId="0" applyNumberFormat="1" applyFont="1" applyFill="1" applyBorder="1" applyAlignment="1">
      <alignment horizontal="right"/>
    </xf>
    <xf numFmtId="4" fontId="8" fillId="0" borderId="9" xfId="0" applyNumberFormat="1" applyFont="1" applyFill="1" applyBorder="1" applyAlignment="1">
      <alignment horizontal="right"/>
    </xf>
    <xf numFmtId="4" fontId="3" fillId="0" borderId="0" xfId="0" applyNumberFormat="1" applyFont="1" applyFill="1" applyAlignment="1">
      <alignment horizontal="right"/>
    </xf>
    <xf numFmtId="4" fontId="1" fillId="0" borderId="0" xfId="0" applyNumberFormat="1" applyFont="1" applyFill="1" applyAlignment="1">
      <alignment horizontal="right"/>
    </xf>
    <xf numFmtId="0" fontId="1" fillId="0" borderId="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0" fillId="0" borderId="13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8" fillId="0" borderId="0" xfId="0" applyFont="1" applyFill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2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4" fontId="1" fillId="0" borderId="8" xfId="0" applyNumberFormat="1" applyFont="1" applyFill="1" applyBorder="1" applyAlignment="1"/>
    <xf numFmtId="4" fontId="1" fillId="0" borderId="9" xfId="0" applyNumberFormat="1" applyFont="1" applyFill="1" applyBorder="1" applyAlignment="1"/>
    <xf numFmtId="4" fontId="0" fillId="0" borderId="8" xfId="0" applyNumberFormat="1" applyFill="1" applyBorder="1" applyAlignment="1"/>
    <xf numFmtId="4" fontId="0" fillId="0" borderId="9" xfId="0" applyNumberFormat="1" applyFill="1" applyBorder="1" applyAlignment="1"/>
    <xf numFmtId="4" fontId="1" fillId="0" borderId="6" xfId="0" applyNumberFormat="1" applyFont="1" applyFill="1" applyBorder="1" applyAlignment="1">
      <alignment horizontal="right"/>
    </xf>
    <xf numFmtId="4" fontId="1" fillId="0" borderId="7" xfId="0" applyNumberFormat="1" applyFont="1" applyFill="1" applyBorder="1" applyAlignment="1">
      <alignment horizontal="right"/>
    </xf>
    <xf numFmtId="4" fontId="3" fillId="0" borderId="6" xfId="0" applyNumberFormat="1" applyFont="1" applyFill="1" applyBorder="1" applyAlignment="1"/>
    <xf numFmtId="4" fontId="3" fillId="0" borderId="7" xfId="0" applyNumberFormat="1" applyFont="1" applyFill="1" applyBorder="1" applyAlignment="1"/>
    <xf numFmtId="4" fontId="0" fillId="0" borderId="8" xfId="0" applyNumberFormat="1" applyFill="1" applyBorder="1" applyAlignment="1">
      <alignment vertical="center"/>
    </xf>
    <xf numFmtId="4" fontId="0" fillId="0" borderId="9" xfId="0" applyNumberFormat="1" applyFill="1" applyBorder="1" applyAlignment="1">
      <alignment vertical="center"/>
    </xf>
    <xf numFmtId="0" fontId="9" fillId="0" borderId="0" xfId="0" applyFont="1" applyFill="1" applyBorder="1" applyAlignment="1">
      <alignment horizontal="left"/>
    </xf>
    <xf numFmtId="4" fontId="0" fillId="0" borderId="13" xfId="0" applyNumberFormat="1" applyFill="1" applyBorder="1" applyAlignment="1">
      <alignment horizontal="right"/>
    </xf>
    <xf numFmtId="4" fontId="0" fillId="0" borderId="15" xfId="0" applyNumberFormat="1" applyFill="1" applyBorder="1" applyAlignment="1">
      <alignment horizontal="right"/>
    </xf>
    <xf numFmtId="0" fontId="0" fillId="0" borderId="11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1"/>
  <sheetViews>
    <sheetView tabSelected="1" zoomScaleNormal="100" workbookViewId="0">
      <selection activeCell="F8" sqref="F8"/>
    </sheetView>
  </sheetViews>
  <sheetFormatPr defaultRowHeight="15"/>
  <cols>
    <col min="1" max="1" width="4.85546875" style="6" customWidth="1"/>
    <col min="2" max="2" width="9.140625" style="6"/>
    <col min="3" max="3" width="10.42578125" style="6" customWidth="1"/>
    <col min="4" max="4" width="7.5703125" style="6" customWidth="1"/>
    <col min="5" max="5" width="12.28515625" style="6" customWidth="1"/>
    <col min="6" max="6" width="12.85546875" style="6" customWidth="1"/>
    <col min="7" max="7" width="11.85546875" style="6" customWidth="1"/>
    <col min="8" max="8" width="9.28515625" style="6" customWidth="1"/>
    <col min="9" max="9" width="11" style="6" customWidth="1"/>
    <col min="10" max="10" width="12.140625" style="6" customWidth="1"/>
    <col min="11" max="11" width="0.42578125" style="6" customWidth="1"/>
  </cols>
  <sheetData>
    <row r="1" spans="1:11">
      <c r="I1" s="58"/>
      <c r="J1" s="34" t="s">
        <v>81</v>
      </c>
    </row>
    <row r="2" spans="1:11" ht="18.75">
      <c r="A2" s="79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ht="18.75">
      <c r="A3" s="79" t="s">
        <v>1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.75">
      <c r="A4" s="7"/>
      <c r="B4" s="57"/>
      <c r="C4" s="8" t="s">
        <v>2</v>
      </c>
      <c r="D4" s="57">
        <v>4</v>
      </c>
      <c r="E4" s="9" t="s">
        <v>77</v>
      </c>
      <c r="F4" s="9"/>
      <c r="G4" s="9"/>
      <c r="H4" s="57">
        <v>2014</v>
      </c>
      <c r="I4" s="9" t="s">
        <v>22</v>
      </c>
    </row>
    <row r="6" spans="1:11" ht="15.75">
      <c r="A6" s="10" t="s">
        <v>27</v>
      </c>
      <c r="B6" s="58">
        <f>H4</f>
        <v>2014</v>
      </c>
      <c r="C6" s="6" t="s">
        <v>28</v>
      </c>
      <c r="D6" s="11" t="s">
        <v>110</v>
      </c>
      <c r="E6" s="12">
        <v>1884</v>
      </c>
      <c r="F6" s="6" t="s">
        <v>64</v>
      </c>
      <c r="K6"/>
    </row>
    <row r="7" spans="1:11" ht="15.75">
      <c r="A7" s="98">
        <v>1193631.4099999999</v>
      </c>
      <c r="B7" s="98"/>
      <c r="C7" s="13" t="s">
        <v>3</v>
      </c>
      <c r="F7" s="14">
        <f>A7-I8</f>
        <v>978344.59999999986</v>
      </c>
      <c r="G7" s="58" t="s">
        <v>76</v>
      </c>
      <c r="H7" s="15">
        <f>(F7/A7)*100</f>
        <v>81.963711058843529</v>
      </c>
      <c r="I7" s="6" t="s">
        <v>4</v>
      </c>
      <c r="K7"/>
    </row>
    <row r="8" spans="1:11" ht="15.75">
      <c r="A8" s="6" t="s">
        <v>75</v>
      </c>
      <c r="I8" s="61">
        <v>215286.81</v>
      </c>
      <c r="J8" s="6" t="s">
        <v>5</v>
      </c>
    </row>
    <row r="9" spans="1:11">
      <c r="A9" s="6" t="s">
        <v>74</v>
      </c>
    </row>
    <row r="10" spans="1:11">
      <c r="A10" s="6" t="s">
        <v>92</v>
      </c>
      <c r="B10" s="4">
        <v>10586</v>
      </c>
      <c r="C10" s="6" t="s">
        <v>10</v>
      </c>
      <c r="E10" s="16" t="s">
        <v>71</v>
      </c>
      <c r="F10" s="4">
        <v>13569.63</v>
      </c>
      <c r="G10" s="6" t="s">
        <v>10</v>
      </c>
      <c r="H10" s="16" t="s">
        <v>114</v>
      </c>
      <c r="I10" s="4">
        <v>15263.91</v>
      </c>
      <c r="J10" s="6" t="s">
        <v>10</v>
      </c>
    </row>
    <row r="11" spans="1:11">
      <c r="A11" s="6" t="s">
        <v>111</v>
      </c>
      <c r="B11" s="4">
        <v>36932.870000000003</v>
      </c>
      <c r="C11" s="6" t="s">
        <v>10</v>
      </c>
      <c r="E11" s="16" t="s">
        <v>113</v>
      </c>
      <c r="F11" s="4">
        <v>12982.69</v>
      </c>
      <c r="G11" s="6" t="s">
        <v>10</v>
      </c>
      <c r="H11" s="16"/>
      <c r="I11" s="4"/>
    </row>
    <row r="12" spans="1:11">
      <c r="A12" s="6" t="s">
        <v>112</v>
      </c>
      <c r="B12" s="4">
        <v>12262.43</v>
      </c>
      <c r="C12" s="6" t="s">
        <v>10</v>
      </c>
      <c r="E12" s="56" t="s">
        <v>93</v>
      </c>
      <c r="F12" s="4">
        <v>16965.88</v>
      </c>
      <c r="G12" s="6" t="s">
        <v>10</v>
      </c>
      <c r="H12" s="56"/>
      <c r="I12" s="4"/>
    </row>
    <row r="13" spans="1:11" ht="15.75">
      <c r="A13" s="6" t="s">
        <v>30</v>
      </c>
      <c r="I13" s="4">
        <f>F14+F15+F16+F17</f>
        <v>215286.81</v>
      </c>
      <c r="J13" s="17" t="s">
        <v>31</v>
      </c>
    </row>
    <row r="14" spans="1:11">
      <c r="A14" s="18" t="s">
        <v>6</v>
      </c>
      <c r="B14" s="6" t="s">
        <v>7</v>
      </c>
      <c r="F14" s="19">
        <f>(I8*43.5/100)</f>
        <v>93649.76234999999</v>
      </c>
      <c r="G14" s="6" t="s">
        <v>10</v>
      </c>
    </row>
    <row r="15" spans="1:11">
      <c r="A15" s="18" t="s">
        <v>6</v>
      </c>
      <c r="B15" s="6" t="s">
        <v>8</v>
      </c>
      <c r="F15" s="19">
        <f>(I8*36.6/100)</f>
        <v>78794.972460000005</v>
      </c>
      <c r="G15" s="6" t="s">
        <v>10</v>
      </c>
    </row>
    <row r="16" spans="1:11">
      <c r="A16" s="18" t="s">
        <v>6</v>
      </c>
      <c r="B16" s="6" t="s">
        <v>9</v>
      </c>
      <c r="F16" s="19">
        <f>(I8*12.5/100)</f>
        <v>26910.85125</v>
      </c>
      <c r="G16" s="6" t="s">
        <v>10</v>
      </c>
      <c r="J16" s="13"/>
      <c r="K16" s="20"/>
    </row>
    <row r="17" spans="1:11">
      <c r="A17" s="18" t="s">
        <v>6</v>
      </c>
      <c r="B17" s="6" t="s">
        <v>14</v>
      </c>
      <c r="F17" s="19">
        <f>(I8*7.4/100)</f>
        <v>15931.223940000002</v>
      </c>
      <c r="G17" s="6" t="s">
        <v>10</v>
      </c>
    </row>
    <row r="18" spans="1:11">
      <c r="F18" s="21"/>
    </row>
    <row r="19" spans="1:11">
      <c r="A19" s="22" t="s">
        <v>11</v>
      </c>
      <c r="F19" s="19">
        <f>E6*4.74*12/1.03</f>
        <v>104040.6990291262</v>
      </c>
      <c r="G19" s="6" t="s">
        <v>12</v>
      </c>
    </row>
    <row r="20" spans="1:11" ht="15.75" thickBot="1">
      <c r="A20" s="99">
        <f>F19*H7/100</f>
        <v>85275.617935834031</v>
      </c>
      <c r="B20" s="99"/>
      <c r="C20" s="6" t="s">
        <v>70</v>
      </c>
    </row>
    <row r="21" spans="1:11">
      <c r="A21" s="23" t="s">
        <v>2</v>
      </c>
      <c r="B21" s="100" t="s">
        <v>20</v>
      </c>
      <c r="C21" s="101"/>
      <c r="D21" s="101"/>
      <c r="E21" s="101"/>
      <c r="F21" s="101"/>
      <c r="G21" s="102"/>
      <c r="H21" s="23" t="s">
        <v>18</v>
      </c>
      <c r="I21" s="24" t="s">
        <v>17</v>
      </c>
      <c r="J21" s="100" t="s">
        <v>15</v>
      </c>
      <c r="K21" s="102"/>
    </row>
    <row r="22" spans="1:11" ht="15.75" thickBot="1">
      <c r="A22" s="25" t="s">
        <v>13</v>
      </c>
      <c r="B22" s="103"/>
      <c r="C22" s="104"/>
      <c r="D22" s="104"/>
      <c r="E22" s="104"/>
      <c r="F22" s="104"/>
      <c r="G22" s="105"/>
      <c r="H22" s="25" t="s">
        <v>19</v>
      </c>
      <c r="I22" s="26"/>
      <c r="J22" s="106" t="s">
        <v>16</v>
      </c>
      <c r="K22" s="107"/>
    </row>
    <row r="23" spans="1:11" ht="15.75" thickBot="1">
      <c r="A23" s="29"/>
      <c r="B23" s="108" t="s">
        <v>106</v>
      </c>
      <c r="C23" s="109"/>
      <c r="D23" s="109"/>
      <c r="E23" s="109"/>
      <c r="F23" s="109"/>
      <c r="G23" s="109"/>
      <c r="H23" s="36"/>
      <c r="I23" s="36"/>
      <c r="J23" s="126">
        <v>71915.83</v>
      </c>
      <c r="K23" s="127"/>
    </row>
    <row r="24" spans="1:11">
      <c r="A24" s="3">
        <v>1</v>
      </c>
      <c r="B24" s="75" t="s">
        <v>123</v>
      </c>
      <c r="C24" s="76"/>
      <c r="D24" s="76"/>
      <c r="E24" s="76"/>
      <c r="F24" s="76"/>
      <c r="G24" s="78"/>
      <c r="H24" s="3" t="s">
        <v>100</v>
      </c>
      <c r="I24" s="3">
        <v>2.5999999999999999E-2</v>
      </c>
      <c r="J24" s="90">
        <v>-92655</v>
      </c>
      <c r="K24" s="91"/>
    </row>
    <row r="25" spans="1:11">
      <c r="A25" s="3">
        <v>2</v>
      </c>
      <c r="B25" s="75" t="s">
        <v>124</v>
      </c>
      <c r="C25" s="76"/>
      <c r="D25" s="76"/>
      <c r="E25" s="76"/>
      <c r="F25" s="76"/>
      <c r="G25" s="78"/>
      <c r="H25" s="3" t="s">
        <v>82</v>
      </c>
      <c r="I25" s="3">
        <v>8</v>
      </c>
      <c r="J25" s="90">
        <v>6097</v>
      </c>
      <c r="K25" s="91"/>
    </row>
    <row r="26" spans="1:11">
      <c r="A26" s="3">
        <v>3</v>
      </c>
      <c r="B26" s="94" t="s">
        <v>125</v>
      </c>
      <c r="C26" s="110"/>
      <c r="D26" s="110"/>
      <c r="E26" s="110"/>
      <c r="F26" s="110"/>
      <c r="G26" s="95"/>
      <c r="H26" s="28" t="s">
        <v>78</v>
      </c>
      <c r="I26" s="3">
        <v>1</v>
      </c>
      <c r="J26" s="80">
        <f>37671*0.0448</f>
        <v>1687.6607999999999</v>
      </c>
      <c r="K26" s="81"/>
    </row>
    <row r="27" spans="1:11">
      <c r="A27" s="3">
        <v>4</v>
      </c>
      <c r="B27" s="75" t="s">
        <v>126</v>
      </c>
      <c r="C27" s="76"/>
      <c r="D27" s="76"/>
      <c r="E27" s="76"/>
      <c r="F27" s="76"/>
      <c r="G27" s="76"/>
      <c r="H27" s="40" t="s">
        <v>79</v>
      </c>
      <c r="I27" s="3">
        <v>10</v>
      </c>
      <c r="J27" s="96">
        <f>45100*0.0986</f>
        <v>4446.8599999999997</v>
      </c>
      <c r="K27" s="97"/>
    </row>
    <row r="28" spans="1:11">
      <c r="A28" s="3">
        <v>5</v>
      </c>
      <c r="B28" s="94" t="s">
        <v>127</v>
      </c>
      <c r="C28" s="110"/>
      <c r="D28" s="110"/>
      <c r="E28" s="110"/>
      <c r="F28" s="110"/>
      <c r="G28" s="95"/>
      <c r="H28" s="28" t="s">
        <v>78</v>
      </c>
      <c r="I28" s="3">
        <v>1</v>
      </c>
      <c r="J28" s="90">
        <f>(8400+23043.2)*0.077</f>
        <v>2421.1264000000001</v>
      </c>
      <c r="K28" s="91"/>
    </row>
    <row r="29" spans="1:11">
      <c r="A29" s="3">
        <v>6</v>
      </c>
      <c r="B29" s="94" t="s">
        <v>80</v>
      </c>
      <c r="C29" s="110"/>
      <c r="D29" s="110"/>
      <c r="E29" s="110"/>
      <c r="F29" s="110"/>
      <c r="G29" s="95"/>
      <c r="H29" s="3" t="s">
        <v>82</v>
      </c>
      <c r="I29" s="3">
        <v>408</v>
      </c>
      <c r="J29" s="80">
        <v>8000</v>
      </c>
      <c r="K29" s="81"/>
    </row>
    <row r="30" spans="1:11">
      <c r="A30" s="3">
        <v>7</v>
      </c>
      <c r="B30" s="75" t="s">
        <v>128</v>
      </c>
      <c r="C30" s="76"/>
      <c r="D30" s="76"/>
      <c r="E30" s="76"/>
      <c r="F30" s="76"/>
      <c r="G30" s="76"/>
      <c r="H30" s="40" t="s">
        <v>79</v>
      </c>
      <c r="I30" s="3">
        <v>14</v>
      </c>
      <c r="J30" s="90">
        <f>61100*0.0986</f>
        <v>6024.46</v>
      </c>
      <c r="K30" s="91"/>
    </row>
    <row r="31" spans="1:11">
      <c r="A31" s="3">
        <v>8</v>
      </c>
      <c r="B31" s="75" t="s">
        <v>99</v>
      </c>
      <c r="C31" s="76"/>
      <c r="D31" s="76"/>
      <c r="E31" s="76"/>
      <c r="F31" s="76"/>
      <c r="G31" s="78"/>
      <c r="H31" s="3" t="s">
        <v>78</v>
      </c>
      <c r="I31" s="3">
        <v>3</v>
      </c>
      <c r="J31" s="90">
        <v>800</v>
      </c>
      <c r="K31" s="91"/>
    </row>
    <row r="32" spans="1:11">
      <c r="A32" s="3">
        <v>9</v>
      </c>
      <c r="B32" s="94" t="s">
        <v>129</v>
      </c>
      <c r="C32" s="125"/>
      <c r="D32" s="125"/>
      <c r="E32" s="125"/>
      <c r="F32" s="125"/>
      <c r="G32" s="125"/>
      <c r="H32" s="3" t="s">
        <v>78</v>
      </c>
      <c r="I32" s="3">
        <v>30</v>
      </c>
      <c r="J32" s="90">
        <f>13640*0.0986</f>
        <v>1344.904</v>
      </c>
      <c r="K32" s="91"/>
    </row>
    <row r="33" spans="1:11">
      <c r="A33" s="3">
        <v>10</v>
      </c>
      <c r="B33" s="75" t="s">
        <v>130</v>
      </c>
      <c r="C33" s="76"/>
      <c r="D33" s="76"/>
      <c r="E33" s="76"/>
      <c r="F33" s="76"/>
      <c r="G33" s="78"/>
      <c r="H33" s="41" t="s">
        <v>78</v>
      </c>
      <c r="I33" s="3">
        <v>3</v>
      </c>
      <c r="J33" s="90">
        <f>19200/4</f>
        <v>4800</v>
      </c>
      <c r="K33" s="91"/>
    </row>
    <row r="34" spans="1:11">
      <c r="A34" s="3">
        <v>11</v>
      </c>
      <c r="B34" s="75" t="s">
        <v>131</v>
      </c>
      <c r="C34" s="76"/>
      <c r="D34" s="76"/>
      <c r="E34" s="76"/>
      <c r="F34" s="76"/>
      <c r="G34" s="76"/>
      <c r="H34" s="3" t="s">
        <v>82</v>
      </c>
      <c r="I34" s="42">
        <v>310.10000000000002</v>
      </c>
      <c r="J34" s="90">
        <v>2758</v>
      </c>
      <c r="K34" s="91"/>
    </row>
    <row r="35" spans="1:11">
      <c r="A35" s="3">
        <v>12</v>
      </c>
      <c r="B35" s="75" t="s">
        <v>132</v>
      </c>
      <c r="C35" s="76"/>
      <c r="D35" s="76"/>
      <c r="E35" s="76"/>
      <c r="F35" s="76"/>
      <c r="G35" s="78"/>
      <c r="H35" s="3" t="s">
        <v>88</v>
      </c>
      <c r="I35" s="43">
        <v>12</v>
      </c>
      <c r="J35" s="123">
        <v>12000</v>
      </c>
      <c r="K35" s="124"/>
    </row>
    <row r="36" spans="1:11">
      <c r="A36" s="3">
        <v>13</v>
      </c>
      <c r="B36" s="75" t="s">
        <v>104</v>
      </c>
      <c r="C36" s="76"/>
      <c r="D36" s="76"/>
      <c r="E36" s="76"/>
      <c r="F36" s="76"/>
      <c r="G36" s="78"/>
      <c r="H36" s="3" t="s">
        <v>78</v>
      </c>
      <c r="I36" s="3">
        <v>1</v>
      </c>
      <c r="J36" s="90">
        <v>120</v>
      </c>
      <c r="K36" s="91"/>
    </row>
    <row r="37" spans="1:11">
      <c r="A37" s="3">
        <v>14</v>
      </c>
      <c r="B37" s="75" t="s">
        <v>133</v>
      </c>
      <c r="C37" s="76"/>
      <c r="D37" s="76"/>
      <c r="E37" s="76"/>
      <c r="F37" s="76"/>
      <c r="G37" s="78"/>
      <c r="H37" s="3" t="s">
        <v>105</v>
      </c>
      <c r="I37" s="43">
        <v>1</v>
      </c>
      <c r="J37" s="92">
        <f>3200*0.0986</f>
        <v>315.52</v>
      </c>
      <c r="K37" s="93"/>
    </row>
    <row r="38" spans="1:11">
      <c r="A38" s="3">
        <v>15</v>
      </c>
      <c r="B38" s="75" t="s">
        <v>134</v>
      </c>
      <c r="C38" s="76"/>
      <c r="D38" s="76"/>
      <c r="E38" s="76"/>
      <c r="F38" s="76"/>
      <c r="G38" s="78"/>
      <c r="H38" s="3" t="s">
        <v>91</v>
      </c>
      <c r="I38" s="43">
        <v>5</v>
      </c>
      <c r="J38" s="92">
        <f>6500*0.09986</f>
        <v>649.09</v>
      </c>
      <c r="K38" s="93"/>
    </row>
    <row r="39" spans="1:11">
      <c r="A39" s="3">
        <v>16</v>
      </c>
      <c r="B39" s="75" t="s">
        <v>135</v>
      </c>
      <c r="C39" s="76"/>
      <c r="D39" s="76"/>
      <c r="E39" s="76"/>
      <c r="F39" s="76"/>
      <c r="G39" s="78"/>
      <c r="H39" s="3" t="s">
        <v>91</v>
      </c>
      <c r="I39" s="43">
        <v>3</v>
      </c>
      <c r="J39" s="92">
        <f>2400*0.0986</f>
        <v>236.64</v>
      </c>
      <c r="K39" s="93"/>
    </row>
    <row r="40" spans="1:11">
      <c r="A40" s="3">
        <v>17</v>
      </c>
      <c r="B40" s="75" t="s">
        <v>136</v>
      </c>
      <c r="C40" s="76"/>
      <c r="D40" s="76"/>
      <c r="E40" s="76"/>
      <c r="F40" s="76"/>
      <c r="G40" s="76"/>
      <c r="H40" s="3" t="s">
        <v>105</v>
      </c>
      <c r="I40" s="3">
        <v>1</v>
      </c>
      <c r="J40" s="90">
        <f>137150+55153.85+7067.42</f>
        <v>199371.27000000002</v>
      </c>
      <c r="K40" s="91"/>
    </row>
    <row r="41" spans="1:11">
      <c r="A41" s="3">
        <v>18</v>
      </c>
      <c r="B41" s="75" t="s">
        <v>107</v>
      </c>
      <c r="C41" s="76"/>
      <c r="D41" s="76"/>
      <c r="E41" s="76"/>
      <c r="F41" s="76"/>
      <c r="G41" s="76"/>
      <c r="H41" s="3" t="s">
        <v>82</v>
      </c>
      <c r="I41" s="49">
        <v>310.10000000000002</v>
      </c>
      <c r="J41" s="71">
        <v>2758</v>
      </c>
      <c r="K41" s="72"/>
    </row>
    <row r="42" spans="1:11">
      <c r="A42" s="3">
        <v>19</v>
      </c>
      <c r="B42" s="75" t="s">
        <v>116</v>
      </c>
      <c r="C42" s="76"/>
      <c r="D42" s="76"/>
      <c r="E42" s="76"/>
      <c r="F42" s="76"/>
      <c r="G42" s="78"/>
      <c r="H42" s="3" t="s">
        <v>78</v>
      </c>
      <c r="I42" s="3">
        <v>3</v>
      </c>
      <c r="J42" s="71">
        <v>150</v>
      </c>
      <c r="K42" s="72"/>
    </row>
    <row r="43" spans="1:11">
      <c r="A43" s="3">
        <v>20</v>
      </c>
      <c r="B43" s="94" t="s">
        <v>89</v>
      </c>
      <c r="C43" s="95"/>
      <c r="D43" s="95"/>
      <c r="E43" s="95"/>
      <c r="F43" s="95"/>
      <c r="G43" s="95"/>
      <c r="H43" s="35" t="s">
        <v>78</v>
      </c>
      <c r="I43" s="60">
        <v>2</v>
      </c>
      <c r="J43" s="71">
        <f>380*2*0.5</f>
        <v>380</v>
      </c>
      <c r="K43" s="72"/>
    </row>
    <row r="44" spans="1:11">
      <c r="A44" s="3">
        <v>21</v>
      </c>
      <c r="B44" s="94" t="s">
        <v>90</v>
      </c>
      <c r="C44" s="95"/>
      <c r="D44" s="95"/>
      <c r="E44" s="95"/>
      <c r="F44" s="95"/>
      <c r="G44" s="95"/>
      <c r="H44" s="35" t="s">
        <v>78</v>
      </c>
      <c r="I44" s="60">
        <v>2</v>
      </c>
      <c r="J44" s="73">
        <f>250*2*0.5</f>
        <v>250</v>
      </c>
      <c r="K44" s="74"/>
    </row>
    <row r="45" spans="1:11">
      <c r="A45" s="3">
        <v>22</v>
      </c>
      <c r="B45" s="75" t="s">
        <v>137</v>
      </c>
      <c r="C45" s="76"/>
      <c r="D45" s="76"/>
      <c r="E45" s="76"/>
      <c r="F45" s="76"/>
      <c r="G45" s="76"/>
      <c r="H45" s="3" t="s">
        <v>108</v>
      </c>
      <c r="I45" s="60" t="s">
        <v>108</v>
      </c>
      <c r="J45" s="82">
        <v>5000</v>
      </c>
      <c r="K45" s="83"/>
    </row>
    <row r="46" spans="1:11">
      <c r="A46" s="3">
        <v>23</v>
      </c>
      <c r="B46" s="75" t="s">
        <v>109</v>
      </c>
      <c r="C46" s="76"/>
      <c r="D46" s="76"/>
      <c r="E46" s="76"/>
      <c r="F46" s="76"/>
      <c r="G46" s="78"/>
      <c r="H46" s="3" t="s">
        <v>78</v>
      </c>
      <c r="I46" s="60">
        <v>1</v>
      </c>
      <c r="J46" s="96">
        <v>6500</v>
      </c>
      <c r="K46" s="97"/>
    </row>
    <row r="47" spans="1:11" ht="15" customHeight="1">
      <c r="A47" s="3">
        <v>24</v>
      </c>
      <c r="B47" s="75" t="s">
        <v>138</v>
      </c>
      <c r="C47" s="76"/>
      <c r="D47" s="76"/>
      <c r="E47" s="76"/>
      <c r="F47" s="76"/>
      <c r="G47" s="78"/>
      <c r="H47" s="3" t="s">
        <v>78</v>
      </c>
      <c r="I47" s="3">
        <v>1</v>
      </c>
      <c r="J47" s="73">
        <f>20298/9</f>
        <v>2255.3333333333335</v>
      </c>
      <c r="K47" s="74"/>
    </row>
    <row r="48" spans="1:11">
      <c r="A48" s="3"/>
      <c r="B48" s="75" t="s">
        <v>101</v>
      </c>
      <c r="C48" s="76"/>
      <c r="D48" s="76"/>
      <c r="E48" s="76"/>
      <c r="F48" s="76"/>
      <c r="G48" s="76"/>
      <c r="H48" s="3"/>
      <c r="I48" s="60"/>
      <c r="J48" s="115">
        <f>SUM(J25:K47)</f>
        <v>268365.86453333328</v>
      </c>
      <c r="K48" s="116"/>
    </row>
    <row r="49" spans="1:11">
      <c r="A49" s="3"/>
      <c r="B49" s="75" t="s">
        <v>122</v>
      </c>
      <c r="C49" s="76"/>
      <c r="D49" s="76"/>
      <c r="E49" s="76"/>
      <c r="F49" s="76"/>
      <c r="G49" s="76"/>
      <c r="H49" s="3"/>
      <c r="I49" s="60"/>
      <c r="J49" s="117">
        <f>J48*0.14</f>
        <v>37571.221034666662</v>
      </c>
      <c r="K49" s="118"/>
    </row>
    <row r="50" spans="1:11" ht="15.75" thickBot="1">
      <c r="A50" s="3"/>
      <c r="B50" s="6" t="s">
        <v>102</v>
      </c>
      <c r="H50" s="44"/>
      <c r="J50" s="119">
        <f>SUM(J48:K49)</f>
        <v>305937.08556799992</v>
      </c>
      <c r="K50" s="120"/>
    </row>
    <row r="51" spans="1:11" ht="16.5" thickBot="1">
      <c r="A51" s="29"/>
      <c r="B51" s="45" t="s">
        <v>103</v>
      </c>
      <c r="C51" s="46"/>
      <c r="D51" s="46"/>
      <c r="E51" s="46"/>
      <c r="F51" s="46"/>
      <c r="G51" s="47"/>
      <c r="H51" s="29"/>
      <c r="I51" s="29"/>
      <c r="J51" s="121">
        <f>J50+J23+J24</f>
        <v>285197.91556799994</v>
      </c>
      <c r="K51" s="122"/>
    </row>
    <row r="52" spans="1:11">
      <c r="A52" s="6" t="s">
        <v>21</v>
      </c>
    </row>
    <row r="53" spans="1:11">
      <c r="A53" s="6" t="s">
        <v>23</v>
      </c>
      <c r="D53" s="58">
        <f>H4</f>
        <v>2014</v>
      </c>
      <c r="E53" s="6" t="s">
        <v>24</v>
      </c>
      <c r="F53" s="30">
        <f>J51-F19</f>
        <v>181157.21653887373</v>
      </c>
      <c r="G53" s="6" t="s">
        <v>25</v>
      </c>
    </row>
    <row r="54" spans="1:11" ht="15.75" thickBot="1">
      <c r="A54" s="6" t="s">
        <v>26</v>
      </c>
      <c r="B54" s="58">
        <f>H4</f>
        <v>2014</v>
      </c>
      <c r="C54" s="6" t="s">
        <v>29</v>
      </c>
    </row>
    <row r="55" spans="1:11">
      <c r="A55" s="38" t="s">
        <v>2</v>
      </c>
      <c r="B55" s="87" t="s">
        <v>38</v>
      </c>
      <c r="C55" s="88"/>
      <c r="D55" s="88"/>
      <c r="E55" s="88"/>
      <c r="F55" s="88"/>
      <c r="G55" s="89"/>
      <c r="H55" s="87" t="s">
        <v>40</v>
      </c>
      <c r="I55" s="88"/>
      <c r="J55" s="88"/>
      <c r="K55" s="89"/>
    </row>
    <row r="56" spans="1:11" ht="15.75" thickBot="1">
      <c r="A56" s="39"/>
      <c r="B56" s="84"/>
      <c r="C56" s="85"/>
      <c r="D56" s="85"/>
      <c r="E56" s="85"/>
      <c r="F56" s="85"/>
      <c r="G56" s="86"/>
      <c r="H56" s="84" t="s">
        <v>41</v>
      </c>
      <c r="I56" s="85"/>
      <c r="J56" s="85"/>
      <c r="K56" s="86"/>
    </row>
    <row r="57" spans="1:11">
      <c r="A57" s="27" t="s">
        <v>32</v>
      </c>
      <c r="B57" s="128" t="s">
        <v>42</v>
      </c>
      <c r="C57" s="128"/>
      <c r="D57" s="128"/>
      <c r="E57" s="129"/>
      <c r="F57" s="130"/>
      <c r="G57" s="131"/>
      <c r="H57" s="62" t="s">
        <v>94</v>
      </c>
      <c r="I57" s="63"/>
      <c r="J57" s="63"/>
      <c r="K57" s="64"/>
    </row>
    <row r="58" spans="1:11">
      <c r="A58" s="3" t="s">
        <v>33</v>
      </c>
      <c r="B58" s="76" t="s">
        <v>43</v>
      </c>
      <c r="C58" s="76"/>
      <c r="D58" s="76"/>
      <c r="E58" s="78"/>
      <c r="F58" s="111"/>
      <c r="G58" s="112"/>
      <c r="H58" s="65" t="s">
        <v>48</v>
      </c>
      <c r="I58" s="66"/>
      <c r="J58" s="66"/>
      <c r="K58" s="67"/>
    </row>
    <row r="59" spans="1:11">
      <c r="A59" s="3" t="s">
        <v>34</v>
      </c>
      <c r="B59" s="75" t="s">
        <v>44</v>
      </c>
      <c r="C59" s="76"/>
      <c r="D59" s="76"/>
      <c r="E59" s="78"/>
      <c r="F59" s="111"/>
      <c r="G59" s="112"/>
      <c r="H59" s="65" t="s">
        <v>95</v>
      </c>
      <c r="I59" s="66"/>
      <c r="J59" s="66"/>
      <c r="K59" s="67"/>
    </row>
    <row r="60" spans="1:11">
      <c r="A60" s="3" t="s">
        <v>35</v>
      </c>
      <c r="B60" s="76" t="s">
        <v>45</v>
      </c>
      <c r="C60" s="76"/>
      <c r="D60" s="76"/>
      <c r="E60" s="78"/>
      <c r="F60" s="111"/>
      <c r="G60" s="112"/>
      <c r="H60" s="65" t="s">
        <v>96</v>
      </c>
      <c r="I60" s="66"/>
      <c r="J60" s="66"/>
      <c r="K60" s="67"/>
    </row>
    <row r="61" spans="1:11">
      <c r="A61" s="3" t="s">
        <v>36</v>
      </c>
      <c r="B61" s="76" t="s">
        <v>46</v>
      </c>
      <c r="C61" s="76"/>
      <c r="D61" s="76"/>
      <c r="E61" s="78"/>
      <c r="F61" s="111"/>
      <c r="G61" s="112"/>
      <c r="H61" s="65" t="s">
        <v>97</v>
      </c>
      <c r="I61" s="66"/>
      <c r="J61" s="66"/>
      <c r="K61" s="67"/>
    </row>
    <row r="62" spans="1:11" ht="15.75" thickBot="1">
      <c r="A62" s="31" t="s">
        <v>37</v>
      </c>
      <c r="B62" s="113" t="s">
        <v>47</v>
      </c>
      <c r="C62" s="113"/>
      <c r="D62" s="113"/>
      <c r="E62" s="114"/>
      <c r="F62" s="104"/>
      <c r="G62" s="105"/>
      <c r="H62" s="68" t="s">
        <v>98</v>
      </c>
      <c r="I62" s="69"/>
      <c r="J62" s="69"/>
      <c r="K62" s="70"/>
    </row>
    <row r="64" spans="1:11">
      <c r="A64" s="1" t="s">
        <v>51</v>
      </c>
      <c r="B64" s="58">
        <f>H4</f>
        <v>2014</v>
      </c>
      <c r="C64" s="6" t="s">
        <v>52</v>
      </c>
    </row>
    <row r="65" spans="1:10">
      <c r="A65" s="37" t="s">
        <v>83</v>
      </c>
    </row>
    <row r="66" spans="1:10">
      <c r="A66" s="37" t="s">
        <v>49</v>
      </c>
      <c r="E66" s="59">
        <f>G87</f>
        <v>20.353733923340133</v>
      </c>
      <c r="F66" s="6" t="s">
        <v>50</v>
      </c>
    </row>
    <row r="67" spans="1:10">
      <c r="A67" s="37" t="s">
        <v>84</v>
      </c>
    </row>
    <row r="68" spans="1:10">
      <c r="A68" s="37" t="s">
        <v>85</v>
      </c>
    </row>
    <row r="69" spans="1:10">
      <c r="A69" s="37" t="s">
        <v>86</v>
      </c>
    </row>
    <row r="70" spans="1:10">
      <c r="A70" s="37" t="s">
        <v>87</v>
      </c>
    </row>
    <row r="71" spans="1:10">
      <c r="A71" s="37"/>
    </row>
    <row r="72" spans="1:10">
      <c r="A72" s="50" t="s">
        <v>115</v>
      </c>
      <c r="B72" s="58">
        <f>H4+1</f>
        <v>2015</v>
      </c>
      <c r="C72" s="6" t="s">
        <v>53</v>
      </c>
    </row>
    <row r="73" spans="1:10">
      <c r="A73" s="37" t="s">
        <v>54</v>
      </c>
    </row>
    <row r="74" spans="1:10">
      <c r="A74" s="37" t="s">
        <v>55</v>
      </c>
      <c r="I74" s="4">
        <v>15000</v>
      </c>
      <c r="J74" s="6" t="s">
        <v>10</v>
      </c>
    </row>
    <row r="75" spans="1:10">
      <c r="A75" s="77" t="s">
        <v>73</v>
      </c>
      <c r="B75" s="77"/>
      <c r="C75" s="77"/>
      <c r="D75" s="77"/>
      <c r="E75" s="77"/>
      <c r="I75" s="4">
        <v>10000</v>
      </c>
      <c r="J75" s="6" t="s">
        <v>10</v>
      </c>
    </row>
    <row r="76" spans="1:10">
      <c r="A76" s="37" t="s">
        <v>56</v>
      </c>
      <c r="I76" s="4">
        <v>1500</v>
      </c>
      <c r="J76" s="6" t="s">
        <v>10</v>
      </c>
    </row>
    <row r="77" spans="1:10">
      <c r="A77" s="37" t="s">
        <v>72</v>
      </c>
      <c r="I77" s="4">
        <v>15000</v>
      </c>
      <c r="J77" s="6" t="s">
        <v>10</v>
      </c>
    </row>
    <row r="78" spans="1:10">
      <c r="A78" s="37" t="s">
        <v>57</v>
      </c>
      <c r="I78" s="4">
        <v>8000</v>
      </c>
      <c r="J78" s="6" t="s">
        <v>10</v>
      </c>
    </row>
    <row r="79" spans="1:10">
      <c r="A79" s="37" t="s">
        <v>58</v>
      </c>
      <c r="I79" s="4">
        <v>8000</v>
      </c>
      <c r="J79" s="6" t="s">
        <v>10</v>
      </c>
    </row>
    <row r="80" spans="1:10">
      <c r="A80" s="51" t="s">
        <v>121</v>
      </c>
      <c r="I80" s="4">
        <v>41000</v>
      </c>
      <c r="J80" s="6" t="s">
        <v>10</v>
      </c>
    </row>
    <row r="81" spans="1:11">
      <c r="A81" s="51" t="s">
        <v>117</v>
      </c>
      <c r="I81" s="4">
        <v>100000</v>
      </c>
      <c r="J81" s="6" t="s">
        <v>10</v>
      </c>
      <c r="K81"/>
    </row>
    <row r="82" spans="1:11">
      <c r="A82" s="51" t="s">
        <v>118</v>
      </c>
      <c r="B82" s="5"/>
      <c r="C82" s="5"/>
      <c r="I82" s="4">
        <v>70000</v>
      </c>
      <c r="J82" s="6" t="s">
        <v>10</v>
      </c>
      <c r="K82"/>
    </row>
    <row r="83" spans="1:11" ht="15.75">
      <c r="A83" s="76" t="s">
        <v>119</v>
      </c>
      <c r="B83" s="76"/>
      <c r="C83" s="76"/>
      <c r="D83" s="76"/>
      <c r="E83" s="76"/>
      <c r="F83" s="76"/>
      <c r="G83" s="53"/>
      <c r="H83" s="5"/>
      <c r="I83" s="48">
        <v>1500</v>
      </c>
      <c r="J83" s="6" t="s">
        <v>10</v>
      </c>
      <c r="K83" s="54"/>
    </row>
    <row r="84" spans="1:11">
      <c r="A84" s="52" t="s">
        <v>120</v>
      </c>
      <c r="B84" s="55"/>
      <c r="C84" s="55"/>
      <c r="D84" s="55"/>
      <c r="E84" s="55"/>
      <c r="F84" s="55"/>
      <c r="G84" s="55"/>
      <c r="I84" s="4">
        <v>9000</v>
      </c>
      <c r="J84" s="6" t="s">
        <v>10</v>
      </c>
      <c r="K84"/>
    </row>
    <row r="85" spans="1:11">
      <c r="A85" s="2" t="s">
        <v>59</v>
      </c>
      <c r="I85" s="19">
        <f>SUM(I74:I84)</f>
        <v>279000</v>
      </c>
      <c r="J85" s="32" t="s">
        <v>60</v>
      </c>
    </row>
    <row r="86" spans="1:11">
      <c r="A86" s="37" t="s">
        <v>61</v>
      </c>
      <c r="G86" s="58">
        <f>H4</f>
        <v>2014</v>
      </c>
      <c r="H86" s="6" t="s">
        <v>69</v>
      </c>
      <c r="J86" s="19">
        <f>F53</f>
        <v>181157.21653887373</v>
      </c>
    </row>
    <row r="87" spans="1:11">
      <c r="A87" s="50" t="s">
        <v>62</v>
      </c>
      <c r="C87" s="30">
        <f>I85+J86</f>
        <v>460157.21653887373</v>
      </c>
      <c r="D87" s="58" t="s">
        <v>63</v>
      </c>
      <c r="E87" s="33">
        <f>H4+1</f>
        <v>2015</v>
      </c>
      <c r="F87" s="20" t="s">
        <v>65</v>
      </c>
      <c r="G87" s="15">
        <f>C87/(E6*12)</f>
        <v>20.353733923340133</v>
      </c>
      <c r="H87" s="6" t="s">
        <v>66</v>
      </c>
    </row>
    <row r="89" spans="1:11" ht="56.25" customHeight="1">
      <c r="B89" s="6" t="s">
        <v>67</v>
      </c>
    </row>
    <row r="90" spans="1:11">
      <c r="B90" s="6" t="s">
        <v>39</v>
      </c>
      <c r="H90" s="6" t="s">
        <v>68</v>
      </c>
    </row>
    <row r="91" spans="1:11">
      <c r="I91" s="58"/>
      <c r="J91" s="34" t="s">
        <v>81</v>
      </c>
    </row>
  </sheetData>
  <mergeCells count="90">
    <mergeCell ref="A83:F83"/>
    <mergeCell ref="B47:G47"/>
    <mergeCell ref="J47:K47"/>
    <mergeCell ref="F60:G60"/>
    <mergeCell ref="B56:E56"/>
    <mergeCell ref="F56:G56"/>
    <mergeCell ref="H56:K56"/>
    <mergeCell ref="B57:E57"/>
    <mergeCell ref="F57:G57"/>
    <mergeCell ref="H57:K57"/>
    <mergeCell ref="H60:K60"/>
    <mergeCell ref="B58:E58"/>
    <mergeCell ref="F58:G58"/>
    <mergeCell ref="H58:K58"/>
    <mergeCell ref="A75:E75"/>
    <mergeCell ref="B61:E61"/>
    <mergeCell ref="A2:K2"/>
    <mergeCell ref="A3:K3"/>
    <mergeCell ref="A7:B7"/>
    <mergeCell ref="A20:B20"/>
    <mergeCell ref="B21:G21"/>
    <mergeCell ref="J21:K21"/>
    <mergeCell ref="B22:G22"/>
    <mergeCell ref="J22:K22"/>
    <mergeCell ref="B23:G23"/>
    <mergeCell ref="J23:K23"/>
    <mergeCell ref="B25:G25"/>
    <mergeCell ref="J25:K25"/>
    <mergeCell ref="B24:G24"/>
    <mergeCell ref="J24:K24"/>
    <mergeCell ref="B26:G26"/>
    <mergeCell ref="J26:K26"/>
    <mergeCell ref="B27:G27"/>
    <mergeCell ref="J27:K27"/>
    <mergeCell ref="B28:G28"/>
    <mergeCell ref="J28:K28"/>
    <mergeCell ref="B29:G29"/>
    <mergeCell ref="J29:K29"/>
    <mergeCell ref="B30:G30"/>
    <mergeCell ref="J30:K30"/>
    <mergeCell ref="B31:G31"/>
    <mergeCell ref="J31:K31"/>
    <mergeCell ref="B32:G32"/>
    <mergeCell ref="J32:K32"/>
    <mergeCell ref="B33:G33"/>
    <mergeCell ref="J33:K33"/>
    <mergeCell ref="B34:G34"/>
    <mergeCell ref="J34:K34"/>
    <mergeCell ref="B35:G35"/>
    <mergeCell ref="J35:K35"/>
    <mergeCell ref="B36:G36"/>
    <mergeCell ref="J36:K36"/>
    <mergeCell ref="B37:G37"/>
    <mergeCell ref="J37:K37"/>
    <mergeCell ref="B38:G38"/>
    <mergeCell ref="J38:K38"/>
    <mergeCell ref="B39:G39"/>
    <mergeCell ref="J39:K39"/>
    <mergeCell ref="B40:G40"/>
    <mergeCell ref="J40:K40"/>
    <mergeCell ref="B46:G46"/>
    <mergeCell ref="J46:K46"/>
    <mergeCell ref="J41:K41"/>
    <mergeCell ref="B42:G42"/>
    <mergeCell ref="J42:K42"/>
    <mergeCell ref="B41:G41"/>
    <mergeCell ref="B43:G43"/>
    <mergeCell ref="J43:K43"/>
    <mergeCell ref="B62:E62"/>
    <mergeCell ref="F62:G62"/>
    <mergeCell ref="H62:K62"/>
    <mergeCell ref="B44:G44"/>
    <mergeCell ref="J44:K44"/>
    <mergeCell ref="B45:G45"/>
    <mergeCell ref="J45:K45"/>
    <mergeCell ref="B55:E55"/>
    <mergeCell ref="F55:G55"/>
    <mergeCell ref="H55:K55"/>
    <mergeCell ref="B48:G48"/>
    <mergeCell ref="J48:K48"/>
    <mergeCell ref="B49:G49"/>
    <mergeCell ref="J49:K49"/>
    <mergeCell ref="J50:K50"/>
    <mergeCell ref="J51:K51"/>
    <mergeCell ref="B59:E59"/>
    <mergeCell ref="F59:G59"/>
    <mergeCell ref="H59:K59"/>
    <mergeCell ref="B60:E60"/>
    <mergeCell ref="F61:G61"/>
    <mergeCell ref="H61:K61"/>
  </mergeCells>
  <pageMargins left="0.18" right="0.11" top="0.4" bottom="0.2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2015-03-25T06:47:41Z</dcterms:modified>
</cp:coreProperties>
</file>