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4" r:id="rId1"/>
  </sheets>
  <calcPr calcId="125725"/>
</workbook>
</file>

<file path=xl/calcChain.xml><?xml version="1.0" encoding="utf-8"?>
<calcChain xmlns="http://schemas.openxmlformats.org/spreadsheetml/2006/main">
  <c r="K39" i="4"/>
  <c r="J88"/>
  <c r="K25"/>
  <c r="K26"/>
  <c r="K52" s="1"/>
  <c r="K53" s="1"/>
  <c r="K27"/>
  <c r="K29"/>
  <c r="K31"/>
  <c r="K32"/>
  <c r="K34"/>
  <c r="K35"/>
  <c r="K36"/>
  <c r="K40"/>
  <c r="K42"/>
  <c r="K43"/>
  <c r="K44"/>
  <c r="K47"/>
  <c r="K48"/>
  <c r="K51"/>
  <c r="G19"/>
  <c r="B76"/>
  <c r="B68"/>
  <c r="E90"/>
  <c r="H89"/>
  <c r="B58"/>
  <c r="D57"/>
  <c r="G17"/>
  <c r="G16"/>
  <c r="G15"/>
  <c r="G14"/>
  <c r="G7"/>
  <c r="I7" s="1"/>
  <c r="B6"/>
  <c r="J13"/>
  <c r="A20" l="1"/>
  <c r="K54"/>
  <c r="K55" s="1"/>
  <c r="G57" s="1"/>
  <c r="K89" l="1"/>
  <c r="C90" s="1"/>
  <c r="H90" s="1"/>
  <c r="F70" s="1"/>
</calcChain>
</file>

<file path=xl/sharedStrings.xml><?xml version="1.0" encoding="utf-8"?>
<sst xmlns="http://schemas.openxmlformats.org/spreadsheetml/2006/main" count="198" uniqueCount="152">
  <si>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</si>
  <si>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</si>
  <si>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</si>
  <si>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</si>
  <si>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</si>
  <si>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</si>
  <si>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</si>
  <si>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</si>
  <si>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</si>
  <si>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</si>
  <si>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</si>
  <si>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</si>
  <si>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</si>
  <si>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</si>
  <si>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</si>
  <si>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</si>
  <si>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</si>
  <si>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</si>
  <si>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</si>
  <si>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</si>
  <si>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</si>
  <si>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</si>
  <si>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</si>
  <si>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</si>
  <si>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</si>
  <si>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</si>
  <si>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</si>
  <si>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</si>
  <si>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</si>
  <si>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</si>
  <si>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</si>
  <si>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</si>
  <si>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</si>
  <si>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</si>
  <si>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</si>
  <si>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</si>
  <si>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</si>
  <si>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</si>
  <si>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</si>
  <si>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</si>
  <si>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</si>
  <si>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</si>
  <si>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</si>
  <si>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</si>
  <si>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</si>
  <si>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</si>
  <si>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</si>
  <si>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</si>
  <si>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</si>
  <si>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</si>
  <si>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</si>
  <si>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</si>
  <si>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</si>
  <si>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</si>
  <si>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</si>
  <si>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</si>
  <si>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</si>
  <si>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</si>
  <si>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</si>
  <si>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</si>
  <si>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</si>
  <si>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</si>
  <si>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</si>
  <si>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</si>
  <si>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</si>
  <si>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</si>
  <si>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</si>
  <si>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</si>
  <si>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</si>
  <si>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</si>
  <si>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</si>
  <si>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>шт.</t>
  </si>
  <si>
    <t>м/час</t>
  </si>
  <si>
    <r>
      <t>м</t>
    </r>
    <r>
      <rPr>
        <sz val="11"/>
        <color theme="1"/>
        <rFont val="Calibri"/>
        <family val="2"/>
        <charset val="204"/>
      </rPr>
      <t>²</t>
    </r>
  </si>
  <si>
    <t>т.</t>
  </si>
  <si>
    <t>Уборка снега с кровли.</t>
  </si>
  <si>
    <t>мес.</t>
  </si>
  <si>
    <t>( ОАО "Западное управление")</t>
  </si>
  <si>
    <t xml:space="preserve"> по дому</t>
  </si>
  <si>
    <t>8     (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</si>
  <si>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32 -</t>
    </r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</si>
  <si>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</si>
  <si>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</si>
  <si>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ул. Мамина - Сибиряка    за 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</si>
  <si>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</si>
  <si>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r>
      <t>м</t>
    </r>
    <r>
      <rPr>
        <sz val="11"/>
        <rFont val="Calibri"/>
        <family val="2"/>
        <charset val="204"/>
      </rPr>
      <t>²</t>
    </r>
  </si>
  <si>
    <t>год</t>
  </si>
  <si>
    <t>6.  В</t>
  </si>
  <si>
    <t>МС 8 (II)</t>
  </si>
  <si>
    <t xml:space="preserve"> - содержание общего имущества - 15,64 рубля с кв.метра общей площади в месяц;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</si>
  <si>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</si>
  <si>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</si>
  <si>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Установка новогодней елки</t>
  </si>
  <si>
    <t>Замена манометров в ИТП (50%).</t>
  </si>
  <si>
    <t>Замена термометров в ИТП (50%).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</si>
  <si>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</si>
  <si>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12 -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</si>
  <si>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29 - </t>
    </r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</si>
  <si>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</si>
  <si>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</si>
  <si>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t>Отопление</t>
  </si>
  <si>
    <t>0,019 Гкал/м</t>
  </si>
  <si>
    <t>0,027 Гкал/м</t>
  </si>
  <si>
    <t>251,15 руб./чел.</t>
  </si>
  <si>
    <t>301,44 руб./чел.</t>
  </si>
  <si>
    <t>59,76 руб./чел.</t>
  </si>
  <si>
    <t>74,71 руб./чел.</t>
  </si>
  <si>
    <t>93,46 руб./чел.</t>
  </si>
  <si>
    <t>116,82 руб./чел.</t>
  </si>
  <si>
    <t xml:space="preserve"> Гкал/м²</t>
  </si>
  <si>
    <t>Устройство бетонных полов в подвале (пом. № 4 и 3 частично).</t>
  </si>
  <si>
    <t>раб.</t>
  </si>
  <si>
    <t>Устройство коврового покрытия в подъезде и в тамбуре.</t>
  </si>
  <si>
    <t>м</t>
  </si>
  <si>
    <t>компл.</t>
  </si>
  <si>
    <t>Замена светильника на 1эт.</t>
  </si>
  <si>
    <t>Генеральная уборка в августе.</t>
  </si>
  <si>
    <t xml:space="preserve"> - </t>
  </si>
  <si>
    <t>Техническое освидетельствование лифта.</t>
  </si>
  <si>
    <t>Перерасход (+) или экономия (-) средств в 2013 году.</t>
  </si>
  <si>
    <t>Всего в 2014году:</t>
  </si>
  <si>
    <t>ИТОГО за 2014год:</t>
  </si>
  <si>
    <t>ИТОГО на 31.12.2014г:</t>
  </si>
  <si>
    <t xml:space="preserve">   рублей 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</si>
  <si>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</si>
  <si>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</si>
  <si>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13 -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</si>
  <si>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39 -</t>
    </r>
  </si>
  <si>
    <t>Программирование ключей.</t>
  </si>
  <si>
    <t>Корректировка платы за отопление .</t>
  </si>
  <si>
    <t>Уборка и вывоз снега с придомовой территории в январе (13,82%).</t>
  </si>
  <si>
    <t>Устройство мастерской (10,79%).</t>
  </si>
  <si>
    <t>Уборка и вывоз снега с придомовой территории в марте(13,82%).</t>
  </si>
  <si>
    <t>Ремонт водосточных труб (13,82%).</t>
  </si>
  <si>
    <t>Сброс снега между домами с арок (балконов).</t>
  </si>
  <si>
    <t>Генеральная уборка в апреле.</t>
  </si>
  <si>
    <t>Обслуживание системы видеонаблюдения.</t>
  </si>
  <si>
    <t>Выемка грунта, занос щебня, песка в подвальном помещении.</t>
  </si>
  <si>
    <t>Монтаж металлической двери в подвале дома (пом. № 3).</t>
  </si>
  <si>
    <t>Замена патронов в светильниках, монтаж энергосберегающих ламп.</t>
  </si>
  <si>
    <t>Ремонт подъезда.</t>
  </si>
  <si>
    <t>Устройство насыпи (предотвращение проезда автотранспорта в рощу)(13,82%).</t>
  </si>
  <si>
    <t>Благоустройство территории (завоз чернозема) (13,82%).</t>
  </si>
  <si>
    <t>Благоустройство территории (завоз песка)(13,82%).</t>
  </si>
  <si>
    <t>Благоустройство территории (посадка цветов)(39,11%).</t>
  </si>
  <si>
    <t>Монтаж оборудования для электроснабжения ИТП(13,82%).</t>
  </si>
  <si>
    <t>Передача бесхозных сетей тепловой энергии.</t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</si>
  <si>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</si>
  <si>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</si>
  <si>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>Накладные расходы (14%)</t>
  </si>
  <si>
    <t xml:space="preserve">  - приобретение и украшение новогодней елки</t>
  </si>
  <si>
    <t xml:space="preserve">  - организация новогоднего праздника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</si>
</sst>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/>
    <xf numFmtId="0" fontId="7" fillId="0" borderId="10" xfId="0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7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3" xfId="0" applyFont="1" applyFill="1" applyBorder="1"/>
    <xf numFmtId="0" fontId="11" fillId="0" borderId="13" xfId="0" applyFont="1" applyFill="1" applyBorder="1" applyAlignment="1"/>
    <xf numFmtId="0" fontId="11" fillId="0" borderId="14" xfId="0" applyFont="1" applyFill="1" applyBorder="1" applyAlignment="1"/>
    <xf numFmtId="0" fontId="11" fillId="0" borderId="15" xfId="0" applyFont="1" applyFill="1" applyBorder="1" applyAlignment="1"/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left"/>
    </xf>
    <xf numFmtId="4" fontId="1" fillId="0" borderId="0" xfId="0" applyNumberFormat="1" applyFont="1" applyFill="1"/>
    <xf numFmtId="0" fontId="0" fillId="0" borderId="0" xfId="0" applyFill="1" applyAlignment="1"/>
    <xf numFmtId="4" fontId="6" fillId="0" borderId="0" xfId="0" applyNumberFormat="1" applyFont="1" applyFill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0" fillId="0" borderId="3" xfId="0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49" fontId="0" fillId="0" borderId="0" xfId="0" applyNumberFormat="1" applyFill="1"/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7" fillId="0" borderId="1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1" fillId="0" borderId="0" xfId="0" applyFont="1" applyFill="1" applyBorder="1" applyAlignment="1"/>
    <xf numFmtId="4" fontId="0" fillId="0" borderId="0" xfId="0" applyNumberFormat="1" applyFill="1" applyBorder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ill="1" applyBorder="1"/>
    <xf numFmtId="4" fontId="13" fillId="0" borderId="0" xfId="0" applyNumberFormat="1" applyFont="1" applyFill="1" applyAlignment="1">
      <alignment horizontal="right"/>
    </xf>
    <xf numFmtId="4" fontId="3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4" fontId="11" fillId="0" borderId="6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0" fillId="0" borderId="8" xfId="0" applyNumberForma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0" fontId="8" fillId="0" borderId="0" xfId="0" applyFont="1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0" fillId="0" borderId="13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9" xfId="0" applyNumberFormat="1" applyFill="1" applyBorder="1" applyAlignment="1">
      <alignment horizontal="right"/>
    </xf>
    <xf numFmtId="0" fontId="0" fillId="0" borderId="8" xfId="0" applyFill="1" applyBorder="1"/>
    <xf numFmtId="0" fontId="0" fillId="0" borderId="0" xfId="0" applyFill="1" applyBorder="1"/>
    <xf numFmtId="0" fontId="11" fillId="0" borderId="7" xfId="0" applyFont="1" applyFill="1" applyBorder="1" applyAlignment="1">
      <alignment horizontal="right"/>
    </xf>
    <xf numFmtId="4" fontId="12" fillId="0" borderId="6" xfId="0" applyNumberFormat="1" applyFont="1" applyFill="1" applyBorder="1" applyAlignment="1"/>
    <xf numFmtId="4" fontId="12" fillId="0" borderId="7" xfId="0" applyNumberFormat="1" applyFont="1" applyFill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11" fillId="0" borderId="8" xfId="0" applyNumberFormat="1" applyFont="1" applyFill="1" applyBorder="1" applyAlignment="1"/>
    <xf numFmtId="4" fontId="11" fillId="0" borderId="9" xfId="0" applyNumberFormat="1" applyFont="1" applyFill="1" applyBorder="1" applyAlignment="1"/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4"/>
  <sheetViews>
    <sheetView tabSelected="1" topLeftCell="A88" workbookViewId="0">
      <selection activeCell="N17" sqref="N17"/>
    </sheetView>
  </sheetViews>
  <sheetFormatPr defaultRowHeight="15"/>
  <cols>
    <col min="1" max="1" width="5.42578125" style="5" customWidth="1"/>
    <col min="2" max="2" width="8.7109375" style="5" customWidth="1"/>
    <col min="3" max="3" width="9.7109375" style="5" customWidth="1"/>
    <col min="4" max="4" width="7.7109375" style="5" customWidth="1"/>
    <col min="5" max="5" width="8.140625" style="5" customWidth="1"/>
    <col min="6" max="6" width="9.140625" style="5" customWidth="1"/>
    <col min="7" max="7" width="13.140625" style="5" customWidth="1"/>
    <col min="8" max="8" width="9.140625" style="5"/>
    <col min="9" max="9" width="7.5703125" style="5" customWidth="1"/>
    <col min="10" max="10" width="11.28515625" style="5" bestFit="1" customWidth="1"/>
    <col min="11" max="11" width="10.28515625" style="5" customWidth="1"/>
    <col min="12" max="12" width="2.7109375" style="5" customWidth="1"/>
  </cols>
  <sheetData>
    <row r="1" spans="1:12">
      <c r="K1" s="65" t="s">
        <v>88</v>
      </c>
    </row>
    <row r="2" spans="1:12" ht="18.7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18.75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18.75">
      <c r="A4" s="8"/>
      <c r="B4" s="58"/>
      <c r="C4" s="27" t="s">
        <v>2</v>
      </c>
      <c r="D4" s="58">
        <v>8</v>
      </c>
      <c r="E4" s="28" t="s">
        <v>83</v>
      </c>
      <c r="F4" s="28"/>
      <c r="G4" s="28"/>
      <c r="H4" s="58"/>
      <c r="I4" s="58">
        <v>2014</v>
      </c>
      <c r="J4" s="28" t="s">
        <v>86</v>
      </c>
    </row>
    <row r="6" spans="1:12" ht="15.75">
      <c r="A6" s="9" t="s">
        <v>26</v>
      </c>
      <c r="B6" s="60">
        <f>I4</f>
        <v>2014</v>
      </c>
      <c r="C6" s="5" t="s">
        <v>78</v>
      </c>
      <c r="D6" s="29" t="s">
        <v>79</v>
      </c>
      <c r="E6" s="30">
        <v>2639.3</v>
      </c>
      <c r="F6" s="5" t="s">
        <v>60</v>
      </c>
    </row>
    <row r="7" spans="1:12" ht="15.75">
      <c r="A7" s="98">
        <v>1678070.47</v>
      </c>
      <c r="B7" s="98"/>
      <c r="C7" s="31" t="s">
        <v>3</v>
      </c>
      <c r="G7" s="49">
        <f>A7-J8</f>
        <v>1440162.65</v>
      </c>
      <c r="H7" s="60" t="s">
        <v>123</v>
      </c>
      <c r="I7" s="33">
        <f>(G7/A7)*100</f>
        <v>85.822536999891312</v>
      </c>
      <c r="J7" s="5" t="s">
        <v>4</v>
      </c>
    </row>
    <row r="8" spans="1:12" ht="15.75">
      <c r="A8" s="5" t="s">
        <v>70</v>
      </c>
      <c r="J8" s="32">
        <v>237907.82</v>
      </c>
      <c r="K8" s="5" t="s">
        <v>5</v>
      </c>
    </row>
    <row r="9" spans="1:12">
      <c r="A9" s="5" t="s">
        <v>69</v>
      </c>
    </row>
    <row r="10" spans="1:12">
      <c r="A10" s="5" t="s">
        <v>95</v>
      </c>
      <c r="B10" s="4">
        <v>28371.71</v>
      </c>
      <c r="C10" s="5" t="s">
        <v>10</v>
      </c>
      <c r="E10" s="50" t="s">
        <v>96</v>
      </c>
      <c r="F10" s="4">
        <v>22439.55</v>
      </c>
      <c r="G10" s="5" t="s">
        <v>10</v>
      </c>
      <c r="I10" s="51" t="s">
        <v>80</v>
      </c>
      <c r="J10" s="4">
        <v>11358.49</v>
      </c>
      <c r="K10" s="5" t="s">
        <v>10</v>
      </c>
    </row>
    <row r="11" spans="1:12">
      <c r="A11" s="5" t="s">
        <v>124</v>
      </c>
      <c r="B11" s="4">
        <v>11095.98</v>
      </c>
      <c r="C11" s="5" t="s">
        <v>10</v>
      </c>
      <c r="E11" s="50" t="s">
        <v>126</v>
      </c>
      <c r="F11" s="4">
        <v>13453.38</v>
      </c>
      <c r="G11" s="5" t="s">
        <v>10</v>
      </c>
      <c r="I11" s="51" t="s">
        <v>127</v>
      </c>
      <c r="J11" s="4">
        <v>39378.910000000003</v>
      </c>
      <c r="K11" s="5" t="s">
        <v>10</v>
      </c>
    </row>
    <row r="12" spans="1:12">
      <c r="A12" s="5" t="s">
        <v>125</v>
      </c>
      <c r="B12" s="4">
        <v>15357.4</v>
      </c>
      <c r="C12" s="5" t="s">
        <v>10</v>
      </c>
      <c r="E12" s="18" t="s">
        <v>97</v>
      </c>
      <c r="F12" s="4">
        <v>11353.56</v>
      </c>
      <c r="G12" s="5" t="s">
        <v>10</v>
      </c>
      <c r="I12" s="29"/>
      <c r="J12" s="4"/>
    </row>
    <row r="13" spans="1:12" ht="15.75">
      <c r="A13" s="5" t="s">
        <v>28</v>
      </c>
      <c r="J13" s="4">
        <f>G14+G15+G16+G17</f>
        <v>237907.82000000004</v>
      </c>
      <c r="K13" s="34" t="s">
        <v>29</v>
      </c>
    </row>
    <row r="14" spans="1:12">
      <c r="A14" s="10" t="s">
        <v>6</v>
      </c>
      <c r="B14" s="5" t="s">
        <v>7</v>
      </c>
      <c r="G14" s="35">
        <f>(J8*43.5/100)</f>
        <v>103489.9017</v>
      </c>
      <c r="H14" s="5" t="s">
        <v>10</v>
      </c>
    </row>
    <row r="15" spans="1:12">
      <c r="A15" s="10" t="s">
        <v>6</v>
      </c>
      <c r="B15" s="5" t="s">
        <v>8</v>
      </c>
      <c r="G15" s="35">
        <f>(J8*36.6/100)</f>
        <v>87074.262120000014</v>
      </c>
      <c r="H15" s="5" t="s">
        <v>10</v>
      </c>
    </row>
    <row r="16" spans="1:12">
      <c r="A16" s="10" t="s">
        <v>6</v>
      </c>
      <c r="B16" s="5" t="s">
        <v>9</v>
      </c>
      <c r="G16" s="35">
        <f>(J8*12.5/100)</f>
        <v>29738.477500000001</v>
      </c>
      <c r="H16" s="5" t="s">
        <v>10</v>
      </c>
      <c r="K16" s="31"/>
      <c r="L16" s="36"/>
    </row>
    <row r="17" spans="1:12">
      <c r="A17" s="10" t="s">
        <v>6</v>
      </c>
      <c r="B17" s="5" t="s">
        <v>14</v>
      </c>
      <c r="G17" s="35">
        <f>(J8*7.4/100)</f>
        <v>17605.178680000001</v>
      </c>
      <c r="H17" s="5" t="s">
        <v>10</v>
      </c>
    </row>
    <row r="18" spans="1:12">
      <c r="G18" s="37"/>
    </row>
    <row r="19" spans="1:12">
      <c r="A19" s="11" t="s">
        <v>11</v>
      </c>
      <c r="G19" s="35">
        <f>E6*4.74*12</f>
        <v>150123.38400000002</v>
      </c>
      <c r="H19" s="5" t="s">
        <v>12</v>
      </c>
    </row>
    <row r="20" spans="1:12" ht="15.75" thickBot="1">
      <c r="A20" s="99">
        <f>G19*I7/100</f>
        <v>128839.69677888893</v>
      </c>
      <c r="B20" s="99"/>
      <c r="C20" s="5" t="s">
        <v>66</v>
      </c>
    </row>
    <row r="21" spans="1:12">
      <c r="A21" s="12" t="s">
        <v>2</v>
      </c>
      <c r="B21" s="101" t="s">
        <v>20</v>
      </c>
      <c r="C21" s="102"/>
      <c r="D21" s="102"/>
      <c r="E21" s="102"/>
      <c r="F21" s="102"/>
      <c r="G21" s="102"/>
      <c r="H21" s="103"/>
      <c r="I21" s="12" t="s">
        <v>18</v>
      </c>
      <c r="J21" s="38" t="s">
        <v>17</v>
      </c>
      <c r="K21" s="101" t="s">
        <v>15</v>
      </c>
      <c r="L21" s="103"/>
    </row>
    <row r="22" spans="1:12" ht="15.75" thickBot="1">
      <c r="A22" s="13" t="s">
        <v>13</v>
      </c>
      <c r="B22" s="76"/>
      <c r="C22" s="77"/>
      <c r="D22" s="77"/>
      <c r="E22" s="77"/>
      <c r="F22" s="77"/>
      <c r="G22" s="77"/>
      <c r="H22" s="78"/>
      <c r="I22" s="13" t="s">
        <v>19</v>
      </c>
      <c r="J22" s="39"/>
      <c r="K22" s="113" t="s">
        <v>16</v>
      </c>
      <c r="L22" s="114"/>
    </row>
    <row r="23" spans="1:12" ht="15.75" thickBot="1">
      <c r="A23" s="15"/>
      <c r="B23" s="115" t="s">
        <v>119</v>
      </c>
      <c r="C23" s="116"/>
      <c r="D23" s="116"/>
      <c r="E23" s="116"/>
      <c r="F23" s="116"/>
      <c r="G23" s="116"/>
      <c r="H23" s="116"/>
      <c r="I23" s="40"/>
      <c r="J23" s="40"/>
      <c r="K23" s="117">
        <v>120477.29</v>
      </c>
      <c r="L23" s="118"/>
    </row>
    <row r="24" spans="1:12">
      <c r="A24" s="3">
        <v>1</v>
      </c>
      <c r="B24" s="70" t="s">
        <v>129</v>
      </c>
      <c r="C24" s="71"/>
      <c r="D24" s="71"/>
      <c r="E24" s="71"/>
      <c r="F24" s="71"/>
      <c r="G24" s="71"/>
      <c r="H24" s="72"/>
      <c r="I24" s="3" t="s">
        <v>109</v>
      </c>
      <c r="J24" s="3"/>
      <c r="K24" s="107">
        <v>-132660</v>
      </c>
      <c r="L24" s="108"/>
    </row>
    <row r="25" spans="1:12">
      <c r="A25" s="3">
        <v>2</v>
      </c>
      <c r="B25" s="70" t="s">
        <v>130</v>
      </c>
      <c r="C25" s="71"/>
      <c r="D25" s="71"/>
      <c r="E25" s="71"/>
      <c r="F25" s="71"/>
      <c r="G25" s="71"/>
      <c r="H25" s="71"/>
      <c r="I25" s="41" t="s">
        <v>72</v>
      </c>
      <c r="J25" s="3">
        <v>10</v>
      </c>
      <c r="K25" s="82">
        <f>45100*0.1382</f>
        <v>6232.82</v>
      </c>
      <c r="L25" s="83"/>
    </row>
    <row r="26" spans="1:12">
      <c r="A26" s="3">
        <v>3</v>
      </c>
      <c r="B26" s="84" t="s">
        <v>145</v>
      </c>
      <c r="C26" s="96"/>
      <c r="D26" s="96"/>
      <c r="E26" s="96"/>
      <c r="F26" s="96"/>
      <c r="G26" s="96"/>
      <c r="H26" s="85"/>
      <c r="I26" s="20" t="s">
        <v>71</v>
      </c>
      <c r="J26" s="3">
        <v>1</v>
      </c>
      <c r="K26" s="109">
        <f>37671*0.0627</f>
        <v>2361.9717000000001</v>
      </c>
      <c r="L26" s="110"/>
    </row>
    <row r="27" spans="1:12">
      <c r="A27" s="3">
        <v>4</v>
      </c>
      <c r="B27" s="84" t="s">
        <v>131</v>
      </c>
      <c r="C27" s="96"/>
      <c r="D27" s="96"/>
      <c r="E27" s="96"/>
      <c r="F27" s="96"/>
      <c r="G27" s="96"/>
      <c r="H27" s="85"/>
      <c r="I27" s="20" t="s">
        <v>117</v>
      </c>
      <c r="J27" s="42" t="s">
        <v>117</v>
      </c>
      <c r="K27" s="107">
        <f>(8400+23043.2)*0.1079</f>
        <v>3392.7212799999998</v>
      </c>
      <c r="L27" s="108"/>
    </row>
    <row r="28" spans="1:12">
      <c r="A28" s="3">
        <v>5</v>
      </c>
      <c r="B28" s="84" t="s">
        <v>75</v>
      </c>
      <c r="C28" s="96"/>
      <c r="D28" s="96"/>
      <c r="E28" s="96"/>
      <c r="F28" s="96"/>
      <c r="G28" s="96"/>
      <c r="H28" s="85"/>
      <c r="I28" s="19" t="s">
        <v>85</v>
      </c>
      <c r="J28" s="7">
        <v>521</v>
      </c>
      <c r="K28" s="82">
        <v>8000</v>
      </c>
      <c r="L28" s="83"/>
    </row>
    <row r="29" spans="1:12">
      <c r="A29" s="3">
        <v>6</v>
      </c>
      <c r="B29" s="70" t="s">
        <v>132</v>
      </c>
      <c r="C29" s="71"/>
      <c r="D29" s="71"/>
      <c r="E29" s="71"/>
      <c r="F29" s="71"/>
      <c r="G29" s="71"/>
      <c r="H29" s="71"/>
      <c r="I29" s="41" t="s">
        <v>72</v>
      </c>
      <c r="J29" s="6">
        <v>14</v>
      </c>
      <c r="K29" s="111">
        <f>61100*0.1382</f>
        <v>8444.0199999999986</v>
      </c>
      <c r="L29" s="112"/>
    </row>
    <row r="30" spans="1:12">
      <c r="A30" s="3">
        <v>7</v>
      </c>
      <c r="B30" s="70" t="s">
        <v>115</v>
      </c>
      <c r="C30" s="71"/>
      <c r="D30" s="71"/>
      <c r="E30" s="71"/>
      <c r="F30" s="71"/>
      <c r="G30" s="71"/>
      <c r="H30" s="71"/>
      <c r="I30" s="3" t="s">
        <v>71</v>
      </c>
      <c r="J30" s="3">
        <v>1</v>
      </c>
      <c r="K30" s="107">
        <v>960</v>
      </c>
      <c r="L30" s="108"/>
    </row>
    <row r="31" spans="1:12">
      <c r="A31" s="3">
        <v>8</v>
      </c>
      <c r="B31" s="84" t="s">
        <v>133</v>
      </c>
      <c r="C31" s="106"/>
      <c r="D31" s="106"/>
      <c r="E31" s="106"/>
      <c r="F31" s="106"/>
      <c r="G31" s="106"/>
      <c r="H31" s="106"/>
      <c r="I31" s="3" t="s">
        <v>71</v>
      </c>
      <c r="J31" s="3">
        <v>30</v>
      </c>
      <c r="K31" s="107">
        <f>13640*0.1382</f>
        <v>1885.0479999999998</v>
      </c>
      <c r="L31" s="108"/>
    </row>
    <row r="32" spans="1:12">
      <c r="A32" s="3">
        <v>9</v>
      </c>
      <c r="B32" s="70" t="s">
        <v>134</v>
      </c>
      <c r="C32" s="71"/>
      <c r="D32" s="71"/>
      <c r="E32" s="71"/>
      <c r="F32" s="71"/>
      <c r="G32" s="71"/>
      <c r="H32" s="72"/>
      <c r="I32" s="55" t="s">
        <v>71</v>
      </c>
      <c r="J32" s="3">
        <v>3</v>
      </c>
      <c r="K32" s="107">
        <f>19200/4</f>
        <v>4800</v>
      </c>
      <c r="L32" s="108"/>
    </row>
    <row r="33" spans="1:12">
      <c r="A33" s="3">
        <v>10</v>
      </c>
      <c r="B33" s="70" t="s">
        <v>135</v>
      </c>
      <c r="C33" s="71"/>
      <c r="D33" s="71"/>
      <c r="E33" s="71"/>
      <c r="F33" s="71"/>
      <c r="G33" s="71"/>
      <c r="H33" s="71"/>
      <c r="I33" s="3" t="s">
        <v>73</v>
      </c>
      <c r="J33" s="7">
        <v>313</v>
      </c>
      <c r="K33" s="119">
        <v>2758</v>
      </c>
      <c r="L33" s="120"/>
    </row>
    <row r="34" spans="1:12">
      <c r="A34" s="3">
        <v>11</v>
      </c>
      <c r="B34" s="70" t="s">
        <v>136</v>
      </c>
      <c r="C34" s="71"/>
      <c r="D34" s="71"/>
      <c r="E34" s="71"/>
      <c r="F34" s="71"/>
      <c r="G34" s="71"/>
      <c r="H34" s="72"/>
      <c r="I34" s="3" t="s">
        <v>76</v>
      </c>
      <c r="J34" s="43">
        <v>12</v>
      </c>
      <c r="K34" s="104">
        <f>1250/2*12</f>
        <v>7500</v>
      </c>
      <c r="L34" s="105"/>
    </row>
    <row r="35" spans="1:12">
      <c r="A35" s="3">
        <v>12</v>
      </c>
      <c r="B35" s="84" t="s">
        <v>137</v>
      </c>
      <c r="C35" s="85"/>
      <c r="D35" s="85"/>
      <c r="E35" s="85"/>
      <c r="F35" s="85"/>
      <c r="G35" s="85"/>
      <c r="H35" s="93"/>
      <c r="I35" s="61" t="s">
        <v>74</v>
      </c>
      <c r="J35" s="6">
        <v>12</v>
      </c>
      <c r="K35" s="86">
        <f>44400*0.138</f>
        <v>6127.2000000000007</v>
      </c>
      <c r="L35" s="87"/>
    </row>
    <row r="36" spans="1:12">
      <c r="A36" s="3">
        <v>13</v>
      </c>
      <c r="B36" s="84" t="s">
        <v>110</v>
      </c>
      <c r="C36" s="85"/>
      <c r="D36" s="85"/>
      <c r="E36" s="85"/>
      <c r="F36" s="85"/>
      <c r="G36" s="85"/>
      <c r="H36" s="93"/>
      <c r="I36" s="26" t="s">
        <v>85</v>
      </c>
      <c r="J36" s="6">
        <v>73</v>
      </c>
      <c r="K36" s="86">
        <f>78200*0.138</f>
        <v>10791.6</v>
      </c>
      <c r="L36" s="87"/>
    </row>
    <row r="37" spans="1:12">
      <c r="A37" s="3">
        <v>14</v>
      </c>
      <c r="B37" s="84" t="s">
        <v>138</v>
      </c>
      <c r="C37" s="85"/>
      <c r="D37" s="85"/>
      <c r="E37" s="85"/>
      <c r="F37" s="85"/>
      <c r="G37" s="85"/>
      <c r="H37" s="93"/>
      <c r="I37" s="6" t="s">
        <v>71</v>
      </c>
      <c r="J37" s="6">
        <v>1</v>
      </c>
      <c r="K37" s="86">
        <v>6320</v>
      </c>
      <c r="L37" s="87"/>
    </row>
    <row r="38" spans="1:12">
      <c r="A38" s="3">
        <v>15</v>
      </c>
      <c r="B38" s="70" t="s">
        <v>139</v>
      </c>
      <c r="C38" s="71"/>
      <c r="D38" s="71"/>
      <c r="E38" s="71"/>
      <c r="F38" s="71"/>
      <c r="G38" s="71"/>
      <c r="H38" s="72"/>
      <c r="I38" s="3" t="s">
        <v>71</v>
      </c>
      <c r="J38" s="3">
        <v>4</v>
      </c>
      <c r="K38" s="107">
        <v>254</v>
      </c>
      <c r="L38" s="108"/>
    </row>
    <row r="39" spans="1:12">
      <c r="A39" s="3">
        <v>16</v>
      </c>
      <c r="B39" s="70" t="s">
        <v>140</v>
      </c>
      <c r="C39" s="71"/>
      <c r="D39" s="71"/>
      <c r="E39" s="71"/>
      <c r="F39" s="71"/>
      <c r="G39" s="71"/>
      <c r="H39" s="72"/>
      <c r="I39" s="3"/>
      <c r="J39" s="3"/>
      <c r="K39" s="107">
        <f>53704+47236+25000+25000+6515+4248.6+12570+17018</f>
        <v>191291.6</v>
      </c>
      <c r="L39" s="108"/>
    </row>
    <row r="40" spans="1:12">
      <c r="A40" s="3">
        <v>17</v>
      </c>
      <c r="B40" s="70" t="s">
        <v>141</v>
      </c>
      <c r="C40" s="71"/>
      <c r="D40" s="71"/>
      <c r="E40" s="71"/>
      <c r="F40" s="71"/>
      <c r="G40" s="71"/>
      <c r="H40" s="72"/>
      <c r="I40" s="3" t="s">
        <v>111</v>
      </c>
      <c r="J40" s="43">
        <v>1</v>
      </c>
      <c r="K40" s="104">
        <f>3200*0.1382</f>
        <v>442.23999999999995</v>
      </c>
      <c r="L40" s="105"/>
    </row>
    <row r="41" spans="1:12" s="5" customFormat="1">
      <c r="A41" s="3">
        <v>18</v>
      </c>
      <c r="B41" s="121" t="s">
        <v>112</v>
      </c>
      <c r="C41" s="122"/>
      <c r="D41" s="122"/>
      <c r="E41" s="122"/>
      <c r="F41" s="122"/>
      <c r="G41" s="122"/>
      <c r="H41" s="122"/>
      <c r="I41" s="20" t="s">
        <v>113</v>
      </c>
      <c r="J41" s="59">
        <v>8</v>
      </c>
      <c r="K41" s="107">
        <v>6097</v>
      </c>
      <c r="L41" s="108"/>
    </row>
    <row r="42" spans="1:12">
      <c r="A42" s="3">
        <v>19</v>
      </c>
      <c r="B42" s="70" t="s">
        <v>142</v>
      </c>
      <c r="C42" s="71"/>
      <c r="D42" s="71"/>
      <c r="E42" s="71"/>
      <c r="F42" s="71"/>
      <c r="G42" s="71"/>
      <c r="H42" s="72"/>
      <c r="I42" s="3" t="s">
        <v>74</v>
      </c>
      <c r="J42" s="43">
        <v>5</v>
      </c>
      <c r="K42" s="104">
        <f>6500*0.1382</f>
        <v>898.3</v>
      </c>
      <c r="L42" s="105"/>
    </row>
    <row r="43" spans="1:12">
      <c r="A43" s="3">
        <v>20</v>
      </c>
      <c r="B43" s="70" t="s">
        <v>143</v>
      </c>
      <c r="C43" s="71"/>
      <c r="D43" s="71"/>
      <c r="E43" s="71"/>
      <c r="F43" s="71"/>
      <c r="G43" s="71"/>
      <c r="H43" s="72"/>
      <c r="I43" s="3" t="s">
        <v>74</v>
      </c>
      <c r="J43" s="43">
        <v>3</v>
      </c>
      <c r="K43" s="104">
        <f>2400*0.1382</f>
        <v>331.67999999999995</v>
      </c>
      <c r="L43" s="105"/>
    </row>
    <row r="44" spans="1:12">
      <c r="A44" s="3">
        <v>21</v>
      </c>
      <c r="B44" s="70" t="s">
        <v>144</v>
      </c>
      <c r="C44" s="71"/>
      <c r="D44" s="71"/>
      <c r="E44" s="71"/>
      <c r="F44" s="71"/>
      <c r="G44" s="71"/>
      <c r="H44" s="72"/>
      <c r="I44" s="20" t="s">
        <v>114</v>
      </c>
      <c r="J44" s="3">
        <v>2</v>
      </c>
      <c r="K44" s="107">
        <f>7074*0.3911</f>
        <v>2766.6414</v>
      </c>
      <c r="L44" s="108"/>
    </row>
    <row r="45" spans="1:12">
      <c r="A45" s="3">
        <v>22</v>
      </c>
      <c r="B45" s="70" t="s">
        <v>116</v>
      </c>
      <c r="C45" s="71"/>
      <c r="D45" s="71"/>
      <c r="E45" s="71"/>
      <c r="F45" s="71"/>
      <c r="G45" s="71"/>
      <c r="H45" s="71"/>
      <c r="I45" s="3" t="s">
        <v>73</v>
      </c>
      <c r="J45" s="48">
        <v>313</v>
      </c>
      <c r="K45" s="107">
        <v>2758</v>
      </c>
      <c r="L45" s="108"/>
    </row>
    <row r="46" spans="1:12">
      <c r="A46" s="3">
        <v>23</v>
      </c>
      <c r="B46" s="70" t="s">
        <v>128</v>
      </c>
      <c r="C46" s="71"/>
      <c r="D46" s="71"/>
      <c r="E46" s="71"/>
      <c r="F46" s="71"/>
      <c r="G46" s="71"/>
      <c r="H46" s="72"/>
      <c r="I46" s="3" t="s">
        <v>71</v>
      </c>
      <c r="J46" s="3">
        <v>3</v>
      </c>
      <c r="K46" s="107">
        <v>150</v>
      </c>
      <c r="L46" s="108"/>
    </row>
    <row r="47" spans="1:12">
      <c r="A47" s="3">
        <v>24</v>
      </c>
      <c r="B47" s="84" t="s">
        <v>93</v>
      </c>
      <c r="C47" s="85"/>
      <c r="D47" s="85"/>
      <c r="E47" s="85"/>
      <c r="F47" s="85"/>
      <c r="G47" s="85"/>
      <c r="H47" s="85"/>
      <c r="I47" s="6" t="s">
        <v>71</v>
      </c>
      <c r="J47" s="59">
        <v>2</v>
      </c>
      <c r="K47" s="107">
        <f>380*2*0.5</f>
        <v>380</v>
      </c>
      <c r="L47" s="108"/>
    </row>
    <row r="48" spans="1:12">
      <c r="A48" s="3">
        <v>25</v>
      </c>
      <c r="B48" s="84" t="s">
        <v>94</v>
      </c>
      <c r="C48" s="85"/>
      <c r="D48" s="85"/>
      <c r="E48" s="85"/>
      <c r="F48" s="85"/>
      <c r="G48" s="85"/>
      <c r="H48" s="85"/>
      <c r="I48" s="6" t="s">
        <v>71</v>
      </c>
      <c r="J48" s="59">
        <v>2</v>
      </c>
      <c r="K48" s="109">
        <f>250*2*0.5</f>
        <v>250</v>
      </c>
      <c r="L48" s="110"/>
    </row>
    <row r="49" spans="1:12">
      <c r="A49" s="3">
        <v>26</v>
      </c>
      <c r="B49" s="70" t="s">
        <v>146</v>
      </c>
      <c r="C49" s="71"/>
      <c r="D49" s="71"/>
      <c r="E49" s="71"/>
      <c r="F49" s="71"/>
      <c r="G49" s="71"/>
      <c r="H49" s="71"/>
      <c r="I49" s="3" t="s">
        <v>117</v>
      </c>
      <c r="J49" s="59" t="s">
        <v>117</v>
      </c>
      <c r="K49" s="68">
        <v>5000</v>
      </c>
      <c r="L49" s="69"/>
    </row>
    <row r="50" spans="1:12">
      <c r="A50" s="3">
        <v>27</v>
      </c>
      <c r="B50" s="70" t="s">
        <v>118</v>
      </c>
      <c r="C50" s="71"/>
      <c r="D50" s="71"/>
      <c r="E50" s="71"/>
      <c r="F50" s="71"/>
      <c r="G50" s="71"/>
      <c r="H50" s="72"/>
      <c r="I50" s="3" t="s">
        <v>71</v>
      </c>
      <c r="J50" s="59">
        <v>1</v>
      </c>
      <c r="K50" s="86">
        <v>6500</v>
      </c>
      <c r="L50" s="87"/>
    </row>
    <row r="51" spans="1:12">
      <c r="A51" s="3">
        <v>28</v>
      </c>
      <c r="B51" s="70" t="s">
        <v>92</v>
      </c>
      <c r="C51" s="71"/>
      <c r="D51" s="71"/>
      <c r="E51" s="71"/>
      <c r="F51" s="71"/>
      <c r="G51" s="71"/>
      <c r="H51" s="72"/>
      <c r="I51" s="3" t="s">
        <v>71</v>
      </c>
      <c r="J51" s="3">
        <v>1</v>
      </c>
      <c r="K51" s="109">
        <f>20298/9</f>
        <v>2255.3333333333335</v>
      </c>
      <c r="L51" s="110"/>
    </row>
    <row r="52" spans="1:12">
      <c r="A52" s="6"/>
      <c r="B52" s="84" t="s">
        <v>120</v>
      </c>
      <c r="C52" s="85"/>
      <c r="D52" s="85"/>
      <c r="E52" s="85"/>
      <c r="F52" s="85"/>
      <c r="G52" s="85"/>
      <c r="H52" s="85"/>
      <c r="I52" s="6"/>
      <c r="J52" s="61"/>
      <c r="K52" s="129">
        <f>SUM(K25:L51)</f>
        <v>288948.1757133333</v>
      </c>
      <c r="L52" s="130"/>
    </row>
    <row r="53" spans="1:12" ht="15" customHeight="1">
      <c r="A53" s="6"/>
      <c r="B53" s="70" t="s">
        <v>149</v>
      </c>
      <c r="C53" s="71"/>
      <c r="D53" s="71"/>
      <c r="E53" s="71"/>
      <c r="F53" s="71"/>
      <c r="G53" s="71"/>
      <c r="H53" s="71"/>
      <c r="I53" s="6"/>
      <c r="J53" s="61"/>
      <c r="K53" s="94">
        <f>K52*0.14</f>
        <v>40452.744599866666</v>
      </c>
      <c r="L53" s="95"/>
    </row>
    <row r="54" spans="1:12" ht="18.75" customHeight="1" thickBot="1">
      <c r="A54" s="6"/>
      <c r="B54" s="17" t="s">
        <v>121</v>
      </c>
      <c r="C54" s="17"/>
      <c r="D54" s="17"/>
      <c r="E54" s="17"/>
      <c r="F54" s="17"/>
      <c r="G54" s="17"/>
      <c r="H54" s="17"/>
      <c r="I54" s="21"/>
      <c r="J54" s="17"/>
      <c r="K54" s="100">
        <f>SUM(K52:L53)</f>
        <v>329400.92031319998</v>
      </c>
      <c r="L54" s="123"/>
    </row>
    <row r="55" spans="1:12" ht="16.5" thickBot="1">
      <c r="A55" s="22"/>
      <c r="B55" s="23" t="s">
        <v>122</v>
      </c>
      <c r="C55" s="24"/>
      <c r="D55" s="24"/>
      <c r="E55" s="24"/>
      <c r="F55" s="24"/>
      <c r="G55" s="24"/>
      <c r="H55" s="25"/>
      <c r="I55" s="22"/>
      <c r="J55" s="22"/>
      <c r="K55" s="124">
        <f>K54+K23+K24</f>
        <v>317218.21031319996</v>
      </c>
      <c r="L55" s="125"/>
    </row>
    <row r="56" spans="1:12">
      <c r="A56" s="5" t="s">
        <v>21</v>
      </c>
    </row>
    <row r="57" spans="1:12">
      <c r="A57" s="5" t="s">
        <v>22</v>
      </c>
      <c r="D57" s="60">
        <f>I4</f>
        <v>2014</v>
      </c>
      <c r="E57" s="5" t="s">
        <v>23</v>
      </c>
      <c r="G57" s="44">
        <f>K55-G19</f>
        <v>167094.82631319994</v>
      </c>
      <c r="H57" s="5" t="s">
        <v>24</v>
      </c>
    </row>
    <row r="58" spans="1:12" ht="15.75" thickBot="1">
      <c r="A58" s="5" t="s">
        <v>25</v>
      </c>
      <c r="B58" s="60">
        <f>I4</f>
        <v>2014</v>
      </c>
      <c r="C58" s="5" t="s">
        <v>27</v>
      </c>
    </row>
    <row r="59" spans="1:12">
      <c r="A59" s="63" t="s">
        <v>2</v>
      </c>
      <c r="B59" s="126" t="s">
        <v>36</v>
      </c>
      <c r="C59" s="127"/>
      <c r="D59" s="127"/>
      <c r="E59" s="127"/>
      <c r="F59" s="126" t="s">
        <v>37</v>
      </c>
      <c r="G59" s="127"/>
      <c r="H59" s="128"/>
      <c r="I59" s="126" t="s">
        <v>38</v>
      </c>
      <c r="J59" s="127"/>
      <c r="K59" s="127"/>
      <c r="L59" s="128"/>
    </row>
    <row r="60" spans="1:12" ht="15.75" thickBot="1">
      <c r="A60" s="62"/>
      <c r="B60" s="131"/>
      <c r="C60" s="132"/>
      <c r="D60" s="132"/>
      <c r="E60" s="132"/>
      <c r="F60" s="131"/>
      <c r="G60" s="132"/>
      <c r="H60" s="133"/>
      <c r="I60" s="131" t="s">
        <v>77</v>
      </c>
      <c r="J60" s="132"/>
      <c r="K60" s="132"/>
      <c r="L60" s="133"/>
    </row>
    <row r="61" spans="1:12">
      <c r="A61" s="14" t="s">
        <v>30</v>
      </c>
      <c r="B61" s="88" t="s">
        <v>39</v>
      </c>
      <c r="C61" s="88"/>
      <c r="D61" s="88"/>
      <c r="E61" s="89"/>
      <c r="F61" s="90" t="s">
        <v>98</v>
      </c>
      <c r="G61" s="91"/>
      <c r="H61" s="92"/>
      <c r="I61" s="90" t="s">
        <v>99</v>
      </c>
      <c r="J61" s="91"/>
      <c r="K61" s="91"/>
      <c r="L61" s="92"/>
    </row>
    <row r="62" spans="1:12">
      <c r="A62" s="3" t="s">
        <v>31</v>
      </c>
      <c r="B62" s="71" t="s">
        <v>40</v>
      </c>
      <c r="C62" s="71"/>
      <c r="D62" s="71"/>
      <c r="E62" s="72"/>
      <c r="F62" s="79" t="s">
        <v>84</v>
      </c>
      <c r="G62" s="80"/>
      <c r="H62" s="81"/>
      <c r="I62" s="79" t="s">
        <v>44</v>
      </c>
      <c r="J62" s="80"/>
      <c r="K62" s="80"/>
      <c r="L62" s="81"/>
    </row>
    <row r="63" spans="1:12">
      <c r="A63" s="3" t="s">
        <v>32</v>
      </c>
      <c r="B63" s="70" t="s">
        <v>100</v>
      </c>
      <c r="C63" s="71"/>
      <c r="D63" s="71"/>
      <c r="E63" s="72"/>
      <c r="F63" s="79" t="s">
        <v>101</v>
      </c>
      <c r="G63" s="80"/>
      <c r="H63" s="81"/>
      <c r="I63" s="79" t="s">
        <v>102</v>
      </c>
      <c r="J63" s="80"/>
      <c r="K63" s="80"/>
      <c r="L63" s="81"/>
    </row>
    <row r="64" spans="1:12">
      <c r="A64" s="3" t="s">
        <v>33</v>
      </c>
      <c r="B64" s="71" t="s">
        <v>41</v>
      </c>
      <c r="C64" s="71"/>
      <c r="D64" s="71"/>
      <c r="E64" s="72"/>
      <c r="F64" s="79" t="s">
        <v>103</v>
      </c>
      <c r="G64" s="80"/>
      <c r="H64" s="81"/>
      <c r="I64" s="79" t="s">
        <v>104</v>
      </c>
      <c r="J64" s="80"/>
      <c r="K64" s="80"/>
      <c r="L64" s="81"/>
    </row>
    <row r="65" spans="1:12">
      <c r="A65" s="3" t="s">
        <v>34</v>
      </c>
      <c r="B65" s="71" t="s">
        <v>42</v>
      </c>
      <c r="C65" s="71"/>
      <c r="D65" s="71"/>
      <c r="E65" s="72"/>
      <c r="F65" s="79" t="s">
        <v>105</v>
      </c>
      <c r="G65" s="80"/>
      <c r="H65" s="81"/>
      <c r="I65" s="79" t="s">
        <v>106</v>
      </c>
      <c r="J65" s="80"/>
      <c r="K65" s="80"/>
      <c r="L65" s="81"/>
    </row>
    <row r="66" spans="1:12" ht="15.75" thickBot="1">
      <c r="A66" s="16" t="s">
        <v>35</v>
      </c>
      <c r="B66" s="74" t="s">
        <v>43</v>
      </c>
      <c r="C66" s="74"/>
      <c r="D66" s="74"/>
      <c r="E66" s="75"/>
      <c r="F66" s="76" t="s">
        <v>107</v>
      </c>
      <c r="G66" s="77"/>
      <c r="H66" s="78"/>
      <c r="I66" s="76" t="s">
        <v>108</v>
      </c>
      <c r="J66" s="77"/>
      <c r="K66" s="77"/>
      <c r="L66" s="78"/>
    </row>
    <row r="68" spans="1:12">
      <c r="A68" s="1" t="s">
        <v>47</v>
      </c>
      <c r="B68" s="60">
        <f>I4+1</f>
        <v>2015</v>
      </c>
      <c r="C68" s="5" t="s">
        <v>48</v>
      </c>
    </row>
    <row r="69" spans="1:12">
      <c r="A69" s="56" t="s">
        <v>89</v>
      </c>
    </row>
    <row r="70" spans="1:12">
      <c r="A70" s="56" t="s">
        <v>45</v>
      </c>
      <c r="F70" s="54">
        <f>H90</f>
        <v>12.790475577905756</v>
      </c>
      <c r="G70" s="5" t="s">
        <v>46</v>
      </c>
    </row>
    <row r="71" spans="1:12">
      <c r="A71" s="56" t="s">
        <v>81</v>
      </c>
    </row>
    <row r="72" spans="1:12">
      <c r="A72" s="56" t="s">
        <v>82</v>
      </c>
    </row>
    <row r="73" spans="1:12">
      <c r="A73" s="56" t="s">
        <v>90</v>
      </c>
    </row>
    <row r="74" spans="1:12">
      <c r="A74" s="56" t="s">
        <v>91</v>
      </c>
    </row>
    <row r="75" spans="1:12">
      <c r="A75" s="57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2">
      <c r="A76" s="56" t="s">
        <v>87</v>
      </c>
      <c r="B76" s="60">
        <f>I4+1</f>
        <v>2015</v>
      </c>
      <c r="C76" s="5" t="s">
        <v>49</v>
      </c>
    </row>
    <row r="77" spans="1:12">
      <c r="A77" s="56" t="s">
        <v>50</v>
      </c>
    </row>
    <row r="78" spans="1:12">
      <c r="A78" s="56" t="s">
        <v>51</v>
      </c>
      <c r="J78" s="4">
        <v>15000</v>
      </c>
      <c r="K78" s="5" t="s">
        <v>10</v>
      </c>
    </row>
    <row r="79" spans="1:12">
      <c r="A79" s="73" t="s">
        <v>68</v>
      </c>
      <c r="B79" s="73"/>
      <c r="C79" s="73"/>
      <c r="D79" s="73"/>
      <c r="E79" s="73"/>
      <c r="J79" s="4">
        <v>10000</v>
      </c>
      <c r="K79" s="5" t="s">
        <v>10</v>
      </c>
    </row>
    <row r="80" spans="1:12">
      <c r="A80" s="56" t="s">
        <v>52</v>
      </c>
      <c r="J80" s="4">
        <v>1500</v>
      </c>
      <c r="K80" s="5" t="s">
        <v>10</v>
      </c>
    </row>
    <row r="81" spans="1:12">
      <c r="A81" s="56" t="s">
        <v>67</v>
      </c>
      <c r="J81" s="4">
        <v>15000</v>
      </c>
      <c r="K81" s="5" t="s">
        <v>10</v>
      </c>
    </row>
    <row r="82" spans="1:12">
      <c r="A82" s="56" t="s">
        <v>53</v>
      </c>
      <c r="J82" s="4">
        <v>8000</v>
      </c>
      <c r="K82" s="5" t="s">
        <v>10</v>
      </c>
    </row>
    <row r="83" spans="1:12">
      <c r="A83" s="56" t="s">
        <v>54</v>
      </c>
      <c r="J83" s="4">
        <v>8000</v>
      </c>
      <c r="K83" s="5" t="s">
        <v>10</v>
      </c>
    </row>
    <row r="84" spans="1:12">
      <c r="A84" s="56" t="s">
        <v>147</v>
      </c>
      <c r="J84" s="4">
        <v>100000</v>
      </c>
      <c r="K84" s="5" t="s">
        <v>10</v>
      </c>
    </row>
    <row r="85" spans="1:12">
      <c r="A85" s="56" t="s">
        <v>148</v>
      </c>
      <c r="B85" s="64"/>
      <c r="C85" s="64"/>
      <c r="J85" s="4">
        <v>70000</v>
      </c>
      <c r="K85" s="5" t="s">
        <v>10</v>
      </c>
    </row>
    <row r="86" spans="1:12" ht="15.75">
      <c r="A86" s="71" t="s">
        <v>150</v>
      </c>
      <c r="B86" s="71"/>
      <c r="C86" s="71"/>
      <c r="D86" s="71"/>
      <c r="E86" s="71"/>
      <c r="F86" s="71"/>
      <c r="G86" s="71"/>
      <c r="H86" s="52"/>
      <c r="I86" s="64"/>
      <c r="J86" s="53">
        <v>1500</v>
      </c>
      <c r="K86" s="5" t="s">
        <v>10</v>
      </c>
      <c r="L86" s="66"/>
    </row>
    <row r="87" spans="1:12">
      <c r="A87" s="67" t="s">
        <v>151</v>
      </c>
      <c r="B87" s="17"/>
      <c r="C87" s="17"/>
      <c r="D87" s="17"/>
      <c r="E87" s="17"/>
      <c r="F87" s="17"/>
      <c r="G87" s="17"/>
      <c r="H87" s="17"/>
      <c r="J87" s="4">
        <v>9000</v>
      </c>
      <c r="K87" s="5" t="s">
        <v>10</v>
      </c>
    </row>
    <row r="88" spans="1:12">
      <c r="A88" s="2" t="s">
        <v>55</v>
      </c>
      <c r="J88" s="35">
        <f>SUM(J78:J87)</f>
        <v>238000</v>
      </c>
      <c r="K88" s="46" t="s">
        <v>56</v>
      </c>
    </row>
    <row r="89" spans="1:12">
      <c r="A89" s="56" t="s">
        <v>57</v>
      </c>
      <c r="H89" s="60">
        <f>I4</f>
        <v>2014</v>
      </c>
      <c r="I89" s="5" t="s">
        <v>65</v>
      </c>
      <c r="K89" s="35">
        <f>G57</f>
        <v>167094.82631319994</v>
      </c>
    </row>
    <row r="90" spans="1:12">
      <c r="A90" s="56" t="s">
        <v>58</v>
      </c>
      <c r="C90" s="44">
        <f>J88+K89</f>
        <v>405094.82631319994</v>
      </c>
      <c r="D90" s="60" t="s">
        <v>59</v>
      </c>
      <c r="E90" s="47">
        <f>I4+1</f>
        <v>2015</v>
      </c>
      <c r="F90" s="5" t="s">
        <v>61</v>
      </c>
      <c r="H90" s="33">
        <f>C90/(E6*12)</f>
        <v>12.790475577905756</v>
      </c>
      <c r="I90" s="5" t="s">
        <v>62</v>
      </c>
    </row>
    <row r="92" spans="1:12" ht="52.5" customHeight="1">
      <c r="B92" s="5" t="s">
        <v>63</v>
      </c>
    </row>
    <row r="93" spans="1:12">
      <c r="B93" s="5" t="s">
        <v>37</v>
      </c>
      <c r="I93" s="5" t="s">
        <v>64</v>
      </c>
    </row>
    <row r="94" spans="1:12">
      <c r="K94" s="65" t="s">
        <v>88</v>
      </c>
    </row>
  </sheetData>
  <mergeCells count="98">
    <mergeCell ref="F60:H60"/>
    <mergeCell ref="I60:L60"/>
    <mergeCell ref="B61:E61"/>
    <mergeCell ref="F61:H61"/>
    <mergeCell ref="I61:L61"/>
    <mergeCell ref="F64:H64"/>
    <mergeCell ref="I64:L64"/>
    <mergeCell ref="B65:E65"/>
    <mergeCell ref="F65:H65"/>
    <mergeCell ref="I65:L65"/>
    <mergeCell ref="B52:H52"/>
    <mergeCell ref="K52:L52"/>
    <mergeCell ref="K53:L53"/>
    <mergeCell ref="A86:G86"/>
    <mergeCell ref="B62:E62"/>
    <mergeCell ref="F62:H62"/>
    <mergeCell ref="I62:L62"/>
    <mergeCell ref="B63:E63"/>
    <mergeCell ref="F63:H63"/>
    <mergeCell ref="I63:L63"/>
    <mergeCell ref="B60:E60"/>
    <mergeCell ref="A79:E79"/>
    <mergeCell ref="B66:E66"/>
    <mergeCell ref="F66:H66"/>
    <mergeCell ref="I66:L66"/>
    <mergeCell ref="B64:E64"/>
    <mergeCell ref="B53:H53"/>
    <mergeCell ref="K54:L54"/>
    <mergeCell ref="K55:L55"/>
    <mergeCell ref="B59:E59"/>
    <mergeCell ref="F59:H59"/>
    <mergeCell ref="I59:L59"/>
    <mergeCell ref="B51:H51"/>
    <mergeCell ref="K51:L51"/>
    <mergeCell ref="B47:H47"/>
    <mergeCell ref="K47:L47"/>
    <mergeCell ref="K48:L48"/>
    <mergeCell ref="B49:H49"/>
    <mergeCell ref="K49:L49"/>
    <mergeCell ref="B50:H50"/>
    <mergeCell ref="K50:L50"/>
    <mergeCell ref="B48:H48"/>
    <mergeCell ref="B41:H41"/>
    <mergeCell ref="K41:L41"/>
    <mergeCell ref="B42:H42"/>
    <mergeCell ref="K42:L42"/>
    <mergeCell ref="B43:H43"/>
    <mergeCell ref="K43:L43"/>
    <mergeCell ref="B44:H44"/>
    <mergeCell ref="K44:L44"/>
    <mergeCell ref="B45:H45"/>
    <mergeCell ref="K45:L45"/>
    <mergeCell ref="B46:H46"/>
    <mergeCell ref="K46:L46"/>
    <mergeCell ref="B39:H39"/>
    <mergeCell ref="K39:L39"/>
    <mergeCell ref="B40:H40"/>
    <mergeCell ref="K40:L40"/>
    <mergeCell ref="B37:H37"/>
    <mergeCell ref="K37:L37"/>
    <mergeCell ref="B38:H38"/>
    <mergeCell ref="K38:L38"/>
    <mergeCell ref="B22:H22"/>
    <mergeCell ref="K22:L22"/>
    <mergeCell ref="B23:H23"/>
    <mergeCell ref="K23:L23"/>
    <mergeCell ref="B35:H35"/>
    <mergeCell ref="K35:L35"/>
    <mergeCell ref="B36:H36"/>
    <mergeCell ref="K36:L36"/>
    <mergeCell ref="B24:H24"/>
    <mergeCell ref="K24:L24"/>
    <mergeCell ref="B30:H30"/>
    <mergeCell ref="K30:L30"/>
    <mergeCell ref="B33:H33"/>
    <mergeCell ref="K33:L33"/>
    <mergeCell ref="B34:H34"/>
    <mergeCell ref="K34:L34"/>
    <mergeCell ref="B25:H25"/>
    <mergeCell ref="K25:L25"/>
    <mergeCell ref="B31:H31"/>
    <mergeCell ref="K31:L31"/>
    <mergeCell ref="B32:H32"/>
    <mergeCell ref="K32:L32"/>
    <mergeCell ref="B28:H28"/>
    <mergeCell ref="B26:H26"/>
    <mergeCell ref="K26:L26"/>
    <mergeCell ref="B27:H27"/>
    <mergeCell ref="K27:L27"/>
    <mergeCell ref="K28:L28"/>
    <mergeCell ref="B29:H29"/>
    <mergeCell ref="K29:L29"/>
    <mergeCell ref="A2:L2"/>
    <mergeCell ref="A3:L3"/>
    <mergeCell ref="A7:B7"/>
    <mergeCell ref="A20:B20"/>
    <mergeCell ref="B21:H21"/>
    <mergeCell ref="K21:L21"/>
  </mergeCells>
  <pageMargins left="0.33" right="0.25" top="0.23" bottom="0.21" header="0.17" footer="0.17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2015-03-25T06:56:22Z</dcterms:modified>
</cp:coreProperties>
</file>