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7" i="2"/>
  <c r="J75" l="1"/>
  <c r="G17" l="1"/>
  <c r="K35"/>
  <c r="K34"/>
  <c r="K32" l="1"/>
  <c r="K31" l="1"/>
  <c r="K30" l="1"/>
  <c r="K28" l="1"/>
  <c r="K27" l="1"/>
  <c r="K25" l="1"/>
  <c r="K24" l="1"/>
  <c r="K23"/>
  <c r="K38" l="1"/>
  <c r="K39" s="1"/>
  <c r="K40" s="1"/>
  <c r="K41" s="1"/>
  <c r="G43" s="1"/>
  <c r="E77"/>
  <c r="H76"/>
  <c r="B63"/>
  <c r="B54"/>
  <c r="B44"/>
  <c r="D43"/>
  <c r="G15"/>
  <c r="G14"/>
  <c r="G13"/>
  <c r="G12"/>
  <c r="G7"/>
  <c r="I7" s="1"/>
  <c r="A18" s="1"/>
  <c r="B6"/>
  <c r="J11" l="1"/>
  <c r="K76" l="1"/>
  <c r="C77" s="1"/>
  <c r="H77" l="1"/>
  <c r="F56" s="1"/>
</calcChain>
</file>

<file path=xl/sharedStrings.xml><?xml version="1.0" encoding="utf-8"?>
<sst xmlns="http://schemas.openxmlformats.org/spreadsheetml/2006/main" count="162" uniqueCount="130">
  <si>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</si>
  <si>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</si>
  <si>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</si>
  <si>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</si>
  <si>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</si>
  <si>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</si>
  <si>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</si>
  <si>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</si>
  <si>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</si>
  <si>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</si>
  <si>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</si>
  <si>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</si>
  <si>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</si>
  <si>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</si>
  <si>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</si>
  <si>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</si>
  <si>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</si>
  <si>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</si>
  <si>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</si>
  <si>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</si>
  <si>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</si>
  <si>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</si>
  <si>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</si>
  <si>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</si>
  <si>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</si>
  <si>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</si>
  <si>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</si>
  <si>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</si>
  <si>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</si>
  <si>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</si>
  <si>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</si>
  <si>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</si>
  <si>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</si>
  <si>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</si>
  <si>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</si>
  <si>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</si>
  <si>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</si>
  <si>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</si>
  <si>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</si>
  <si>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</si>
  <si>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</si>
  <si>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</si>
  <si>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</si>
  <si>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</si>
  <si>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</si>
  <si>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</si>
  <si>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</si>
  <si>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</si>
  <si>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</si>
  <si>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</si>
  <si>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</si>
  <si>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</si>
  <si>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</si>
  <si>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</si>
  <si>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</si>
  <si>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</si>
  <si>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</si>
  <si>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</si>
  <si>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</si>
  <si>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</si>
  <si>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</si>
  <si>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</si>
  <si>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</si>
  <si>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</si>
  <si>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</si>
  <si>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</si>
  <si>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</si>
  <si>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</si>
  <si>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</si>
  <si>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</si>
  <si>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</si>
  <si>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</si>
  <si>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</si>
  <si>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</si>
  <si>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</si>
  <si>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</si>
  <si>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</si>
  <si>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</si>
  <si>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</si>
  <si>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</si>
  <si>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</si>
  <si>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</si>
  <si>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</si>
  <si>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</si>
  <si>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Первомайский за </t>
  </si>
  <si>
    <t>33/1</t>
  </si>
  <si>
    <t xml:space="preserve">   33/1  ( </t>
  </si>
  <si>
    <t>шт.</t>
  </si>
  <si>
    <r>
      <t>м</t>
    </r>
    <r>
      <rPr>
        <sz val="11"/>
        <color theme="1"/>
        <rFont val="Calibri"/>
        <family val="2"/>
        <charset val="204"/>
      </rPr>
      <t>²</t>
    </r>
  </si>
  <si>
    <t>т.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</si>
  <si>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</si>
  <si>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</si>
  <si>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</si>
  <si>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П 33/1(I)</t>
  </si>
  <si>
    <t>маш/час</t>
  </si>
  <si>
    <t>Перерасход (+) или экономия (-) средств в 2013 году.</t>
  </si>
  <si>
    <t>Монтаж профлиста с помощью промышленного альпинизма.</t>
  </si>
  <si>
    <t>Коррекция  платы за отопление 2013г.</t>
  </si>
  <si>
    <r>
      <t>гкал/м</t>
    </r>
    <r>
      <rPr>
        <sz val="11"/>
        <color theme="1"/>
        <rFont val="Calibri"/>
        <family val="2"/>
        <charset val="204"/>
      </rPr>
      <t>²</t>
    </r>
  </si>
  <si>
    <t>Генеральная уборка в сентябре.</t>
  </si>
  <si>
    <t xml:space="preserve">Замена манометров в ИТП (50%). </t>
  </si>
  <si>
    <t xml:space="preserve">Замена термометров в ИТП (50%). </t>
  </si>
  <si>
    <t>Передача бесхозных сетей тепловой энергии.</t>
  </si>
  <si>
    <t xml:space="preserve"> -</t>
  </si>
  <si>
    <t>рублей (</t>
  </si>
  <si>
    <t xml:space="preserve"> - ремонт подъездного тамбура</t>
  </si>
  <si>
    <t xml:space="preserve"> - установка двери и решетки в подвал</t>
  </si>
  <si>
    <t xml:space="preserve"> - монтаж снегозадерживающих устройств на кровле </t>
  </si>
  <si>
    <t xml:space="preserve"> -  мероприятия по энергоресурсосбережению</t>
  </si>
  <si>
    <t xml:space="preserve"> -  непредвиденные затраты (компенсаторы, арматура, эл.арматура, замки и т.д.)</t>
  </si>
  <si>
    <t xml:space="preserve"> -  передача наружных инженерных сетей</t>
  </si>
  <si>
    <t xml:space="preserve"> -  поверка (замена) манометров и термометров</t>
  </si>
  <si>
    <t xml:space="preserve"> -  чистка кровли от снега</t>
  </si>
  <si>
    <t xml:space="preserve"> -  вывоз снега с придомовой территории</t>
  </si>
  <si>
    <t>Уборка снега с кровли.</t>
  </si>
  <si>
    <t>Аварийная чистка наружных сетей канализации от КК-5 по КК-11 (3,9%).</t>
  </si>
  <si>
    <t>Аварийная чистка наружных сетей канализации от КК-5 ,КК-5 (5,9%).</t>
  </si>
  <si>
    <t>Уборка снега с придомовой территории(4,23%).</t>
  </si>
  <si>
    <t>Генеральная уборка в апреле.</t>
  </si>
  <si>
    <t>Госповерка теплосчетчиков (23,15%).</t>
  </si>
  <si>
    <t>Замена грязеотстойника в тепловом пункте (50%).</t>
  </si>
  <si>
    <t>Всего в 2014году:</t>
  </si>
  <si>
    <t>ИТОГО за 2014год:</t>
  </si>
  <si>
    <t>ИТОГО на 31.12.2014г:</t>
  </si>
  <si>
    <t xml:space="preserve">  - монтаж греющего кабеля на водосточную систему</t>
  </si>
  <si>
    <t>Благоустройство территории (завоз песка) (8,46%).</t>
  </si>
  <si>
    <t>Монтаж оборудования для электроснабжения ИТП(1,48%).</t>
  </si>
  <si>
    <t xml:space="preserve"> - содержание общего имущества -  11,20    рубля с кв.метра общей площади в месяц;</t>
  </si>
  <si>
    <t>Установка новогодней елки, проведение новогоднего праздника.</t>
  </si>
  <si>
    <t>Накладные расходы (14%)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</si>
</sst>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0" fillId="0" borderId="2" xfId="0" applyBorder="1"/>
    <xf numFmtId="0" fontId="8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0" fillId="0" borderId="0" xfId="0" applyNumberFormat="1" applyBorder="1" applyAlignment="1"/>
    <xf numFmtId="4" fontId="0" fillId="0" borderId="9" xfId="0" applyNumberFormat="1" applyBorder="1" applyAlignment="1"/>
    <xf numFmtId="4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Border="1" applyAlignment="1"/>
    <xf numFmtId="49" fontId="0" fillId="0" borderId="0" xfId="0" applyNumberFormat="1" applyFill="1" applyBorder="1" applyAlignment="1">
      <alignment horizontal="lef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8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workbookViewId="0">
      <selection activeCell="B27" sqref="B27:H27"/>
    </sheetView>
  </sheetViews>
  <sheetFormatPr defaultRowHeight="15"/>
  <cols>
    <col min="1" max="1" width="5.5703125" customWidth="1"/>
    <col min="2" max="2" width="9.28515625" style="39" customWidth="1"/>
    <col min="3" max="3" width="11.140625" style="39" customWidth="1"/>
    <col min="4" max="4" width="7.5703125" style="39" customWidth="1"/>
    <col min="5" max="5" width="7.28515625" style="39" customWidth="1"/>
    <col min="6" max="6" width="9.140625" style="39"/>
    <col min="7" max="7" width="11.42578125" style="39" customWidth="1"/>
    <col min="8" max="8" width="9.140625" style="39"/>
    <col min="9" max="9" width="8.28515625" customWidth="1"/>
    <col min="10" max="10" width="10.140625" bestFit="1" customWidth="1"/>
    <col min="12" max="12" width="2.140625" customWidth="1"/>
  </cols>
  <sheetData>
    <row r="1" spans="1:12">
      <c r="K1" s="100" t="s">
        <v>93</v>
      </c>
      <c r="L1" s="100"/>
    </row>
    <row r="2" spans="1:12" ht="18.7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8.7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8.75">
      <c r="A4" s="1"/>
      <c r="B4" s="2"/>
      <c r="C4" s="57" t="s">
        <v>2</v>
      </c>
      <c r="D4" s="2" t="s">
        <v>85</v>
      </c>
      <c r="E4" s="58" t="s">
        <v>84</v>
      </c>
      <c r="F4" s="58"/>
      <c r="G4" s="58"/>
      <c r="H4" s="2"/>
      <c r="I4" s="28">
        <v>2014</v>
      </c>
      <c r="J4" s="17" t="s">
        <v>22</v>
      </c>
    </row>
    <row r="6" spans="1:12" ht="15.75">
      <c r="A6" s="3" t="s">
        <v>27</v>
      </c>
      <c r="B6" s="59">
        <f>I4</f>
        <v>2014</v>
      </c>
      <c r="C6" s="39" t="s">
        <v>28</v>
      </c>
      <c r="D6" s="59" t="s">
        <v>86</v>
      </c>
      <c r="E6" s="60">
        <v>621.20000000000005</v>
      </c>
      <c r="F6" s="39" t="s">
        <v>62</v>
      </c>
    </row>
    <row r="7" spans="1:12" ht="15.75">
      <c r="A7" s="102">
        <v>353812.67</v>
      </c>
      <c r="B7" s="102"/>
      <c r="C7" s="61" t="s">
        <v>3</v>
      </c>
      <c r="G7" s="62">
        <f>A7-J8</f>
        <v>311254.59999999998</v>
      </c>
      <c r="H7" s="59" t="s">
        <v>104</v>
      </c>
      <c r="I7" s="6">
        <f>(G7/A7)*100</f>
        <v>87.971581119466407</v>
      </c>
      <c r="J7" t="s">
        <v>4</v>
      </c>
    </row>
    <row r="8" spans="1:12" ht="15.75">
      <c r="A8" t="s">
        <v>83</v>
      </c>
      <c r="J8" s="7">
        <v>42558.07</v>
      </c>
      <c r="K8" t="s">
        <v>5</v>
      </c>
    </row>
    <row r="9" spans="1:12">
      <c r="A9" t="s">
        <v>82</v>
      </c>
    </row>
    <row r="10" spans="1:12">
      <c r="A10" t="s">
        <v>90</v>
      </c>
      <c r="B10" s="37">
        <v>15958.76</v>
      </c>
      <c r="C10" s="39" t="s">
        <v>10</v>
      </c>
      <c r="E10" s="63"/>
      <c r="F10" s="37"/>
      <c r="I10" s="25"/>
      <c r="J10" s="18"/>
    </row>
    <row r="11" spans="1:12" ht="15.75">
      <c r="A11" t="s">
        <v>30</v>
      </c>
      <c r="J11" s="18">
        <f>G12+G13+G14+G15</f>
        <v>42558.07</v>
      </c>
      <c r="K11" s="19" t="s">
        <v>31</v>
      </c>
    </row>
    <row r="12" spans="1:12">
      <c r="A12" s="8" t="s">
        <v>6</v>
      </c>
      <c r="B12" s="39" t="s">
        <v>7</v>
      </c>
      <c r="G12" s="38">
        <f>(J8*43.5/100)</f>
        <v>18512.760449999998</v>
      </c>
      <c r="H12" s="39" t="s">
        <v>10</v>
      </c>
    </row>
    <row r="13" spans="1:12">
      <c r="A13" s="8" t="s">
        <v>6</v>
      </c>
      <c r="B13" s="39" t="s">
        <v>8</v>
      </c>
      <c r="G13" s="38">
        <f>(J8*36.6/100)</f>
        <v>15576.25362</v>
      </c>
      <c r="H13" s="39" t="s">
        <v>10</v>
      </c>
    </row>
    <row r="14" spans="1:12">
      <c r="A14" s="8" t="s">
        <v>6</v>
      </c>
      <c r="B14" s="39" t="s">
        <v>9</v>
      </c>
      <c r="G14" s="38">
        <f>(J8*12.5/100)</f>
        <v>5319.75875</v>
      </c>
      <c r="H14" s="39" t="s">
        <v>10</v>
      </c>
      <c r="K14" s="4"/>
      <c r="L14" s="12"/>
    </row>
    <row r="15" spans="1:12">
      <c r="A15" s="8" t="s">
        <v>6</v>
      </c>
      <c r="B15" s="39" t="s">
        <v>14</v>
      </c>
      <c r="G15" s="38">
        <f>(J8*7.4/100)</f>
        <v>3149.29718</v>
      </c>
      <c r="H15" s="39" t="s">
        <v>10</v>
      </c>
    </row>
    <row r="16" spans="1:12">
      <c r="G16" s="64"/>
    </row>
    <row r="17" spans="1:12">
      <c r="A17" s="9" t="s">
        <v>11</v>
      </c>
      <c r="G17" s="38">
        <f>E6*4.74*12</f>
        <v>35333.856</v>
      </c>
      <c r="H17" s="39" t="s">
        <v>12</v>
      </c>
    </row>
    <row r="18" spans="1:12" ht="15.75" thickBot="1">
      <c r="A18" s="103">
        <f>G17*I7/100</f>
        <v>31083.751793675445</v>
      </c>
      <c r="B18" s="103"/>
      <c r="C18" s="39" t="s">
        <v>68</v>
      </c>
    </row>
    <row r="19" spans="1:12">
      <c r="A19" s="10" t="s">
        <v>2</v>
      </c>
      <c r="B19" s="145" t="s">
        <v>20</v>
      </c>
      <c r="C19" s="146"/>
      <c r="D19" s="146"/>
      <c r="E19" s="146"/>
      <c r="F19" s="146"/>
      <c r="G19" s="146"/>
      <c r="H19" s="147"/>
      <c r="I19" s="10" t="s">
        <v>18</v>
      </c>
      <c r="J19" s="13" t="s">
        <v>17</v>
      </c>
      <c r="K19" s="104" t="s">
        <v>15</v>
      </c>
      <c r="L19" s="105"/>
    </row>
    <row r="20" spans="1:12" ht="15.75" thickBot="1">
      <c r="A20" s="11" t="s">
        <v>13</v>
      </c>
      <c r="B20" s="116"/>
      <c r="C20" s="117"/>
      <c r="D20" s="117"/>
      <c r="E20" s="117"/>
      <c r="F20" s="117"/>
      <c r="G20" s="117"/>
      <c r="H20" s="118"/>
      <c r="I20" s="11" t="s">
        <v>19</v>
      </c>
      <c r="J20" s="14"/>
      <c r="K20" s="106" t="s">
        <v>16</v>
      </c>
      <c r="L20" s="107"/>
    </row>
    <row r="21" spans="1:12" ht="15.75" thickBot="1">
      <c r="A21" s="15"/>
      <c r="B21" s="148" t="s">
        <v>95</v>
      </c>
      <c r="C21" s="149"/>
      <c r="D21" s="149"/>
      <c r="E21" s="149"/>
      <c r="F21" s="149"/>
      <c r="G21" s="149"/>
      <c r="H21" s="150"/>
      <c r="I21" s="43"/>
      <c r="J21" s="43"/>
      <c r="K21" s="151">
        <v>18600.34</v>
      </c>
      <c r="L21" s="152"/>
    </row>
    <row r="22" spans="1:12">
      <c r="A22" s="46">
        <v>1</v>
      </c>
      <c r="B22" s="56" t="s">
        <v>97</v>
      </c>
      <c r="C22" s="56"/>
      <c r="D22" s="56"/>
      <c r="E22" s="56"/>
      <c r="F22" s="56"/>
      <c r="G22" s="56"/>
      <c r="H22" s="56"/>
      <c r="I22" s="16" t="s">
        <v>98</v>
      </c>
      <c r="J22" s="46">
        <v>3.0133E-2</v>
      </c>
      <c r="K22" s="134">
        <v>-26382.89</v>
      </c>
      <c r="L22" s="135"/>
    </row>
    <row r="23" spans="1:12">
      <c r="A23" s="16">
        <v>2</v>
      </c>
      <c r="B23" s="108" t="s">
        <v>115</v>
      </c>
      <c r="C23" s="90"/>
      <c r="D23" s="90"/>
      <c r="E23" s="90"/>
      <c r="F23" s="90"/>
      <c r="G23" s="90"/>
      <c r="H23" s="109"/>
      <c r="I23" s="16" t="s">
        <v>87</v>
      </c>
      <c r="J23" s="16">
        <v>4</v>
      </c>
      <c r="K23" s="136">
        <f>12000*0.039</f>
        <v>468</v>
      </c>
      <c r="L23" s="89"/>
    </row>
    <row r="24" spans="1:12">
      <c r="A24" s="16">
        <v>3</v>
      </c>
      <c r="B24" s="108" t="s">
        <v>116</v>
      </c>
      <c r="C24" s="90"/>
      <c r="D24" s="90"/>
      <c r="E24" s="90"/>
      <c r="F24" s="90"/>
      <c r="G24" s="90"/>
      <c r="H24" s="109"/>
      <c r="I24" s="16" t="s">
        <v>87</v>
      </c>
      <c r="J24" s="16">
        <v>2</v>
      </c>
      <c r="K24" s="93">
        <f>12000*0.059</f>
        <v>708</v>
      </c>
      <c r="L24" s="88"/>
    </row>
    <row r="25" spans="1:12">
      <c r="A25" s="16">
        <v>4</v>
      </c>
      <c r="B25" s="137" t="s">
        <v>126</v>
      </c>
      <c r="C25" s="138"/>
      <c r="D25" s="138"/>
      <c r="E25" s="138"/>
      <c r="F25" s="138"/>
      <c r="G25" s="138"/>
      <c r="H25" s="139"/>
      <c r="I25" s="36" t="s">
        <v>87</v>
      </c>
      <c r="J25" s="16">
        <v>1</v>
      </c>
      <c r="K25" s="140">
        <f>37671*0.0148</f>
        <v>557.5308</v>
      </c>
      <c r="L25" s="141"/>
    </row>
    <row r="26" spans="1:12">
      <c r="A26" s="16">
        <v>5</v>
      </c>
      <c r="B26" s="108" t="s">
        <v>114</v>
      </c>
      <c r="C26" s="133"/>
      <c r="D26" s="133"/>
      <c r="E26" s="133"/>
      <c r="F26" s="133"/>
      <c r="G26" s="133"/>
      <c r="H26" s="109"/>
      <c r="I26" s="40" t="s">
        <v>88</v>
      </c>
      <c r="J26" s="42">
        <v>200</v>
      </c>
      <c r="K26" s="93">
        <v>2000</v>
      </c>
      <c r="L26" s="88"/>
    </row>
    <row r="27" spans="1:12">
      <c r="A27" s="16">
        <v>6</v>
      </c>
      <c r="B27" s="108" t="s">
        <v>117</v>
      </c>
      <c r="C27" s="133"/>
      <c r="D27" s="133"/>
      <c r="E27" s="133"/>
      <c r="F27" s="133"/>
      <c r="G27" s="133"/>
      <c r="H27" s="109"/>
      <c r="I27" s="16" t="s">
        <v>94</v>
      </c>
      <c r="J27" s="16">
        <v>8</v>
      </c>
      <c r="K27" s="136">
        <f>32000*0.0423</f>
        <v>1353.6</v>
      </c>
      <c r="L27" s="89"/>
    </row>
    <row r="28" spans="1:12">
      <c r="A28" s="16">
        <v>7</v>
      </c>
      <c r="B28" s="108" t="s">
        <v>118</v>
      </c>
      <c r="C28" s="133"/>
      <c r="D28" s="133"/>
      <c r="E28" s="133"/>
      <c r="F28" s="133"/>
      <c r="G28" s="133"/>
      <c r="H28" s="109"/>
      <c r="I28" s="45" t="s">
        <v>88</v>
      </c>
      <c r="J28" s="42">
        <v>102</v>
      </c>
      <c r="K28" s="93">
        <f>2400+358</f>
        <v>2758</v>
      </c>
      <c r="L28" s="88"/>
    </row>
    <row r="29" spans="1:12">
      <c r="A29" s="16">
        <v>8</v>
      </c>
      <c r="B29" s="142" t="s">
        <v>96</v>
      </c>
      <c r="C29" s="143"/>
      <c r="D29" s="143"/>
      <c r="E29" s="143"/>
      <c r="F29" s="143"/>
      <c r="G29" s="143"/>
      <c r="H29" s="144"/>
      <c r="I29" s="16" t="s">
        <v>87</v>
      </c>
      <c r="J29" s="35">
        <v>1</v>
      </c>
      <c r="K29" s="136">
        <v>1500</v>
      </c>
      <c r="L29" s="135"/>
    </row>
    <row r="30" spans="1:12">
      <c r="A30" s="16">
        <v>9</v>
      </c>
      <c r="B30" s="108" t="s">
        <v>119</v>
      </c>
      <c r="C30" s="90"/>
      <c r="D30" s="90"/>
      <c r="E30" s="90"/>
      <c r="F30" s="90"/>
      <c r="G30" s="90"/>
      <c r="H30" s="109"/>
      <c r="I30" s="16" t="s">
        <v>87</v>
      </c>
      <c r="J30" s="16">
        <v>1</v>
      </c>
      <c r="K30" s="136">
        <f>(8775+400+2200)*0.2315</f>
        <v>2633.3125</v>
      </c>
      <c r="L30" s="89"/>
    </row>
    <row r="31" spans="1:12">
      <c r="A31" s="16">
        <v>10</v>
      </c>
      <c r="B31" s="108" t="s">
        <v>125</v>
      </c>
      <c r="C31" s="133"/>
      <c r="D31" s="133"/>
      <c r="E31" s="133"/>
      <c r="F31" s="133"/>
      <c r="G31" s="133"/>
      <c r="H31" s="109"/>
      <c r="I31" s="16" t="s">
        <v>89</v>
      </c>
      <c r="J31" s="33">
        <v>3</v>
      </c>
      <c r="K31" s="93">
        <f>2400*0.0846</f>
        <v>203.04</v>
      </c>
      <c r="L31" s="88"/>
    </row>
    <row r="32" spans="1:12">
      <c r="A32" s="16">
        <v>11</v>
      </c>
      <c r="B32" s="108" t="s">
        <v>120</v>
      </c>
      <c r="C32" s="133"/>
      <c r="D32" s="133"/>
      <c r="E32" s="133"/>
      <c r="F32" s="133"/>
      <c r="G32" s="133"/>
      <c r="H32" s="109"/>
      <c r="I32" s="16" t="s">
        <v>87</v>
      </c>
      <c r="J32" s="33">
        <v>1</v>
      </c>
      <c r="K32" s="93">
        <f>7661.11*0.5</f>
        <v>3830.5549999999998</v>
      </c>
      <c r="L32" s="88"/>
    </row>
    <row r="33" spans="1:12">
      <c r="A33" s="16">
        <v>12</v>
      </c>
      <c r="B33" s="108" t="s">
        <v>99</v>
      </c>
      <c r="C33" s="133"/>
      <c r="D33" s="133"/>
      <c r="E33" s="133"/>
      <c r="F33" s="133"/>
      <c r="G33" s="133"/>
      <c r="H33" s="109"/>
      <c r="I33" s="47" t="s">
        <v>88</v>
      </c>
      <c r="J33" s="42">
        <v>102</v>
      </c>
      <c r="K33" s="93">
        <v>1958</v>
      </c>
      <c r="L33" s="88"/>
    </row>
    <row r="34" spans="1:12">
      <c r="A34" s="16">
        <v>13</v>
      </c>
      <c r="B34" s="108" t="s">
        <v>100</v>
      </c>
      <c r="C34" s="90"/>
      <c r="D34" s="90"/>
      <c r="E34" s="90"/>
      <c r="F34" s="90"/>
      <c r="G34" s="90"/>
      <c r="H34" s="90"/>
      <c r="I34" s="49" t="s">
        <v>87</v>
      </c>
      <c r="J34" s="50">
        <v>2</v>
      </c>
      <c r="K34" s="131">
        <f>380*2*0.5</f>
        <v>380</v>
      </c>
      <c r="L34" s="132"/>
    </row>
    <row r="35" spans="1:12">
      <c r="A35" s="16">
        <v>14</v>
      </c>
      <c r="B35" s="108" t="s">
        <v>101</v>
      </c>
      <c r="C35" s="90"/>
      <c r="D35" s="90"/>
      <c r="E35" s="90"/>
      <c r="F35" s="90"/>
      <c r="G35" s="90"/>
      <c r="H35" s="90"/>
      <c r="I35" s="49" t="s">
        <v>87</v>
      </c>
      <c r="J35" s="50">
        <v>2</v>
      </c>
      <c r="K35" s="131">
        <f>250*2*0.5</f>
        <v>250</v>
      </c>
      <c r="L35" s="132"/>
    </row>
    <row r="36" spans="1:12">
      <c r="A36" s="16">
        <v>15</v>
      </c>
      <c r="B36" s="108" t="s">
        <v>102</v>
      </c>
      <c r="C36" s="90"/>
      <c r="D36" s="90"/>
      <c r="E36" s="90"/>
      <c r="F36" s="90"/>
      <c r="G36" s="90"/>
      <c r="H36" s="109"/>
      <c r="I36" s="16" t="s">
        <v>103</v>
      </c>
      <c r="J36" s="48" t="s">
        <v>103</v>
      </c>
      <c r="K36" s="93">
        <v>9369</v>
      </c>
      <c r="L36" s="88"/>
    </row>
    <row r="37" spans="1:12">
      <c r="A37" s="16">
        <v>16</v>
      </c>
      <c r="B37" s="108" t="s">
        <v>128</v>
      </c>
      <c r="C37" s="90"/>
      <c r="D37" s="90"/>
      <c r="E37" s="90"/>
      <c r="F37" s="90"/>
      <c r="G37" s="90"/>
      <c r="H37" s="109"/>
      <c r="I37" s="51" t="s">
        <v>87</v>
      </c>
      <c r="J37" s="16">
        <v>1</v>
      </c>
      <c r="K37" s="87">
        <f>20298/6</f>
        <v>3383</v>
      </c>
      <c r="L37" s="88"/>
    </row>
    <row r="38" spans="1:12">
      <c r="A38" s="16"/>
      <c r="B38" s="108" t="s">
        <v>121</v>
      </c>
      <c r="C38" s="90"/>
      <c r="D38" s="90"/>
      <c r="E38" s="90"/>
      <c r="F38" s="90"/>
      <c r="G38" s="90"/>
      <c r="H38" s="109"/>
      <c r="I38" s="16"/>
      <c r="J38" s="52"/>
      <c r="K38" s="91">
        <f>SUM(K23:L37)</f>
        <v>31352.0383</v>
      </c>
      <c r="L38" s="92"/>
    </row>
    <row r="39" spans="1:12" ht="15" customHeight="1">
      <c r="A39" s="16"/>
      <c r="B39" s="108" t="s">
        <v>129</v>
      </c>
      <c r="C39" s="90"/>
      <c r="D39" s="90"/>
      <c r="E39" s="90"/>
      <c r="F39" s="90"/>
      <c r="G39" s="90"/>
      <c r="H39" s="90"/>
      <c r="I39" s="16"/>
      <c r="J39" s="44"/>
      <c r="K39" s="93">
        <f>K38*0.14</f>
        <v>4389.2853620000005</v>
      </c>
      <c r="L39" s="88"/>
    </row>
    <row r="40" spans="1:12" ht="18.75" customHeight="1" thickBot="1">
      <c r="A40" s="16"/>
      <c r="B40" s="39" t="s">
        <v>122</v>
      </c>
      <c r="I40" s="41"/>
      <c r="K40" s="85">
        <f>SUM(K38:L39)</f>
        <v>35741.323662000003</v>
      </c>
      <c r="L40" s="86"/>
    </row>
    <row r="41" spans="1:12" ht="16.5" thickBot="1">
      <c r="A41" s="15"/>
      <c r="B41" s="65" t="s">
        <v>123</v>
      </c>
      <c r="C41" s="66"/>
      <c r="D41" s="66"/>
      <c r="E41" s="66"/>
      <c r="F41" s="66"/>
      <c r="G41" s="66"/>
      <c r="H41" s="67"/>
      <c r="I41" s="15"/>
      <c r="J41" s="15"/>
      <c r="K41" s="95">
        <f>K40+K21+K22</f>
        <v>27958.773662000007</v>
      </c>
      <c r="L41" s="96"/>
    </row>
    <row r="42" spans="1:12">
      <c r="A42" t="s">
        <v>21</v>
      </c>
    </row>
    <row r="43" spans="1:12">
      <c r="A43" t="s">
        <v>23</v>
      </c>
      <c r="D43" s="59">
        <f>I4</f>
        <v>2014</v>
      </c>
      <c r="E43" s="39" t="s">
        <v>24</v>
      </c>
      <c r="G43" s="68">
        <f>K41-G17</f>
        <v>-7375.0823379999929</v>
      </c>
      <c r="H43" s="39" t="s">
        <v>25</v>
      </c>
    </row>
    <row r="44" spans="1:12" ht="15.75" thickBot="1">
      <c r="A44" t="s">
        <v>26</v>
      </c>
      <c r="B44" s="59">
        <f>I4</f>
        <v>2014</v>
      </c>
      <c r="C44" s="39" t="s">
        <v>29</v>
      </c>
    </row>
    <row r="45" spans="1:12">
      <c r="A45" s="29" t="s">
        <v>2</v>
      </c>
      <c r="B45" s="125" t="s">
        <v>38</v>
      </c>
      <c r="C45" s="126"/>
      <c r="D45" s="126"/>
      <c r="E45" s="126"/>
      <c r="F45" s="125" t="s">
        <v>39</v>
      </c>
      <c r="G45" s="126"/>
      <c r="H45" s="127"/>
      <c r="I45" s="82" t="s">
        <v>40</v>
      </c>
      <c r="J45" s="83"/>
      <c r="K45" s="83"/>
      <c r="L45" s="84"/>
    </row>
    <row r="46" spans="1:12" ht="15.75" thickBot="1">
      <c r="A46" s="30"/>
      <c r="B46" s="128"/>
      <c r="C46" s="129"/>
      <c r="D46" s="129"/>
      <c r="E46" s="129"/>
      <c r="F46" s="128"/>
      <c r="G46" s="129"/>
      <c r="H46" s="130"/>
      <c r="I46" s="76" t="s">
        <v>41</v>
      </c>
      <c r="J46" s="77"/>
      <c r="K46" s="77"/>
      <c r="L46" s="78"/>
    </row>
    <row r="47" spans="1:12">
      <c r="A47" s="20" t="s">
        <v>32</v>
      </c>
      <c r="B47" s="119" t="s">
        <v>42</v>
      </c>
      <c r="C47" s="120"/>
      <c r="D47" s="120"/>
      <c r="E47" s="121"/>
      <c r="F47" s="122" t="s">
        <v>91</v>
      </c>
      <c r="G47" s="123"/>
      <c r="H47" s="124"/>
      <c r="I47" s="79" t="s">
        <v>48</v>
      </c>
      <c r="J47" s="80"/>
      <c r="K47" s="80"/>
      <c r="L47" s="81"/>
    </row>
    <row r="48" spans="1:12">
      <c r="A48" s="16" t="s">
        <v>33</v>
      </c>
      <c r="B48" s="108" t="s">
        <v>43</v>
      </c>
      <c r="C48" s="90"/>
      <c r="D48" s="90"/>
      <c r="E48" s="109"/>
      <c r="F48" s="110" t="s">
        <v>92</v>
      </c>
      <c r="G48" s="111"/>
      <c r="H48" s="112"/>
      <c r="I48" s="73" t="s">
        <v>49</v>
      </c>
      <c r="J48" s="74"/>
      <c r="K48" s="74"/>
      <c r="L48" s="75"/>
    </row>
    <row r="49" spans="1:12">
      <c r="A49" s="16" t="s">
        <v>34</v>
      </c>
      <c r="B49" s="108" t="s">
        <v>44</v>
      </c>
      <c r="C49" s="90"/>
      <c r="D49" s="90"/>
      <c r="E49" s="109"/>
      <c r="F49" s="110" t="s">
        <v>69</v>
      </c>
      <c r="G49" s="111"/>
      <c r="H49" s="112"/>
      <c r="I49" s="73" t="s">
        <v>70</v>
      </c>
      <c r="J49" s="74"/>
      <c r="K49" s="74"/>
      <c r="L49" s="75"/>
    </row>
    <row r="50" spans="1:12">
      <c r="A50" s="16" t="s">
        <v>35</v>
      </c>
      <c r="B50" s="108" t="s">
        <v>45</v>
      </c>
      <c r="C50" s="90"/>
      <c r="D50" s="90"/>
      <c r="E50" s="109"/>
      <c r="F50" s="110" t="s">
        <v>71</v>
      </c>
      <c r="G50" s="111"/>
      <c r="H50" s="112"/>
      <c r="I50" s="73" t="s">
        <v>72</v>
      </c>
      <c r="J50" s="74"/>
      <c r="K50" s="74"/>
      <c r="L50" s="75"/>
    </row>
    <row r="51" spans="1:12">
      <c r="A51" s="16" t="s">
        <v>36</v>
      </c>
      <c r="B51" s="108" t="s">
        <v>46</v>
      </c>
      <c r="C51" s="90"/>
      <c r="D51" s="90"/>
      <c r="E51" s="109"/>
      <c r="F51" s="110" t="s">
        <v>73</v>
      </c>
      <c r="G51" s="111"/>
      <c r="H51" s="112"/>
      <c r="I51" s="73" t="s">
        <v>74</v>
      </c>
      <c r="J51" s="74"/>
      <c r="K51" s="74"/>
      <c r="L51" s="75"/>
    </row>
    <row r="52" spans="1:12" ht="15.75" thickBot="1">
      <c r="A52" s="21" t="s">
        <v>37</v>
      </c>
      <c r="B52" s="113" t="s">
        <v>47</v>
      </c>
      <c r="C52" s="114"/>
      <c r="D52" s="114"/>
      <c r="E52" s="115"/>
      <c r="F52" s="116" t="s">
        <v>75</v>
      </c>
      <c r="G52" s="117"/>
      <c r="H52" s="118"/>
      <c r="I52" s="97" t="s">
        <v>76</v>
      </c>
      <c r="J52" s="98"/>
      <c r="K52" s="98"/>
      <c r="L52" s="99"/>
    </row>
    <row r="54" spans="1:12">
      <c r="A54" s="22" t="s">
        <v>52</v>
      </c>
      <c r="B54" s="59">
        <f>I4+1</f>
        <v>2015</v>
      </c>
      <c r="C54" s="39" t="s">
        <v>53</v>
      </c>
    </row>
    <row r="55" spans="1:12">
      <c r="A55" s="56" t="s">
        <v>127</v>
      </c>
    </row>
    <row r="56" spans="1:12">
      <c r="A56" s="32" t="s">
        <v>50</v>
      </c>
      <c r="F56" s="69">
        <f>H77</f>
        <v>18.126867039869069</v>
      </c>
      <c r="G56" s="39" t="s">
        <v>51</v>
      </c>
    </row>
    <row r="57" spans="1:12">
      <c r="A57" s="32" t="s">
        <v>77</v>
      </c>
      <c r="C57" s="70"/>
      <c r="G57" s="59"/>
    </row>
    <row r="58" spans="1:12">
      <c r="A58" s="32" t="s">
        <v>81</v>
      </c>
      <c r="E58" s="59"/>
      <c r="K58" s="33"/>
    </row>
    <row r="59" spans="1:12">
      <c r="A59" s="34" t="s">
        <v>78</v>
      </c>
      <c r="B59" s="55"/>
      <c r="C59" s="55"/>
      <c r="D59" s="55"/>
      <c r="E59" s="55"/>
      <c r="F59" s="55"/>
      <c r="G59" s="55"/>
      <c r="H59" s="55"/>
      <c r="I59" s="34"/>
      <c r="J59" s="34"/>
      <c r="K59" s="34"/>
      <c r="L59" s="31"/>
    </row>
    <row r="60" spans="1:12">
      <c r="A60" s="94" t="s">
        <v>79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spans="1:12">
      <c r="A61" s="94" t="s">
        <v>80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</row>
    <row r="62" spans="1:12">
      <c r="A62" s="34"/>
      <c r="B62" s="71"/>
      <c r="C62" s="71"/>
      <c r="D62" s="71"/>
      <c r="E62" s="71"/>
      <c r="F62" s="71"/>
      <c r="G62" s="71"/>
      <c r="H62" s="71"/>
      <c r="I62" s="26"/>
      <c r="J62" s="26"/>
      <c r="K62" s="26"/>
    </row>
    <row r="63" spans="1:12">
      <c r="A63" s="32" t="s">
        <v>54</v>
      </c>
      <c r="B63" s="59">
        <f>I4+1</f>
        <v>2015</v>
      </c>
      <c r="C63" s="39" t="s">
        <v>55</v>
      </c>
    </row>
    <row r="64" spans="1:12">
      <c r="A64" s="32" t="s">
        <v>56</v>
      </c>
    </row>
    <row r="65" spans="1:11">
      <c r="A65" s="53" t="s">
        <v>113</v>
      </c>
      <c r="J65" s="37">
        <v>5000</v>
      </c>
      <c r="K65" t="s">
        <v>10</v>
      </c>
    </row>
    <row r="66" spans="1:11">
      <c r="A66" s="94" t="s">
        <v>112</v>
      </c>
      <c r="B66" s="94"/>
      <c r="C66" s="94"/>
      <c r="D66" s="94"/>
      <c r="E66" s="94"/>
      <c r="J66" s="37">
        <v>5000</v>
      </c>
      <c r="K66" t="s">
        <v>10</v>
      </c>
    </row>
    <row r="67" spans="1:11">
      <c r="A67" s="53" t="s">
        <v>111</v>
      </c>
      <c r="J67" s="37">
        <v>1500</v>
      </c>
      <c r="K67" t="s">
        <v>10</v>
      </c>
    </row>
    <row r="68" spans="1:11">
      <c r="A68" s="53" t="s">
        <v>110</v>
      </c>
      <c r="J68" s="37">
        <v>15000</v>
      </c>
      <c r="K68" t="s">
        <v>10</v>
      </c>
    </row>
    <row r="69" spans="1:11">
      <c r="A69" s="53" t="s">
        <v>109</v>
      </c>
      <c r="J69" s="37">
        <v>8000</v>
      </c>
      <c r="K69" t="s">
        <v>10</v>
      </c>
    </row>
    <row r="70" spans="1:11">
      <c r="A70" s="53" t="s">
        <v>108</v>
      </c>
      <c r="J70" s="37">
        <v>8000</v>
      </c>
      <c r="K70" t="s">
        <v>10</v>
      </c>
    </row>
    <row r="71" spans="1:11">
      <c r="A71" s="53" t="s">
        <v>105</v>
      </c>
      <c r="J71" s="37">
        <v>15000</v>
      </c>
      <c r="K71" t="s">
        <v>10</v>
      </c>
    </row>
    <row r="72" spans="1:11">
      <c r="A72" s="53" t="s">
        <v>106</v>
      </c>
      <c r="J72" s="37">
        <v>25000</v>
      </c>
      <c r="K72" t="s">
        <v>10</v>
      </c>
    </row>
    <row r="73" spans="1:11">
      <c r="A73" s="54" t="s">
        <v>124</v>
      </c>
      <c r="J73" s="37">
        <v>30000</v>
      </c>
      <c r="K73" t="s">
        <v>10</v>
      </c>
    </row>
    <row r="74" spans="1:11">
      <c r="A74" s="53" t="s">
        <v>107</v>
      </c>
      <c r="B74" s="27"/>
      <c r="C74" s="27"/>
      <c r="J74" s="37">
        <v>30000</v>
      </c>
      <c r="K74" t="s">
        <v>10</v>
      </c>
    </row>
    <row r="75" spans="1:11">
      <c r="A75" s="23" t="s">
        <v>57</v>
      </c>
      <c r="J75" s="38">
        <f>SUM(J65:J74)</f>
        <v>142500</v>
      </c>
      <c r="K75" s="24" t="s">
        <v>58</v>
      </c>
    </row>
    <row r="76" spans="1:11">
      <c r="A76" s="32" t="s">
        <v>59</v>
      </c>
      <c r="H76" s="59">
        <f>I4</f>
        <v>2014</v>
      </c>
      <c r="I76" t="s">
        <v>67</v>
      </c>
      <c r="K76" s="5">
        <f>G43</f>
        <v>-7375.0823379999929</v>
      </c>
    </row>
    <row r="77" spans="1:11">
      <c r="A77" s="32" t="s">
        <v>60</v>
      </c>
      <c r="C77" s="68">
        <f>J75+K76</f>
        <v>135124.91766199999</v>
      </c>
      <c r="D77" s="59" t="s">
        <v>61</v>
      </c>
      <c r="E77" s="72">
        <f>I4+1</f>
        <v>2015</v>
      </c>
      <c r="F77" s="39" t="s">
        <v>63</v>
      </c>
      <c r="H77" s="69">
        <f>C77/(E6*12)</f>
        <v>18.126867039869069</v>
      </c>
      <c r="I77" t="s">
        <v>64</v>
      </c>
    </row>
    <row r="79" spans="1:11" ht="44.25" customHeight="1">
      <c r="B79" s="39" t="s">
        <v>65</v>
      </c>
    </row>
    <row r="80" spans="1:11">
      <c r="B80" s="39" t="s">
        <v>39</v>
      </c>
      <c r="I80" t="s">
        <v>66</v>
      </c>
    </row>
    <row r="81" spans="11:12">
      <c r="K81" s="100" t="s">
        <v>93</v>
      </c>
      <c r="L81" s="100"/>
    </row>
  </sheetData>
  <mergeCells count="76">
    <mergeCell ref="K1:L1"/>
    <mergeCell ref="K81:L81"/>
    <mergeCell ref="B37:H37"/>
    <mergeCell ref="K37:L37"/>
    <mergeCell ref="A2:L2"/>
    <mergeCell ref="A3:L3"/>
    <mergeCell ref="A7:B7"/>
    <mergeCell ref="A18:B18"/>
    <mergeCell ref="B19:H19"/>
    <mergeCell ref="K19:L19"/>
    <mergeCell ref="B20:H20"/>
    <mergeCell ref="K20:L20"/>
    <mergeCell ref="B21:H21"/>
    <mergeCell ref="K21:L21"/>
    <mergeCell ref="B23:H23"/>
    <mergeCell ref="K23:L23"/>
    <mergeCell ref="K22:L22"/>
    <mergeCell ref="B30:H30"/>
    <mergeCell ref="K30:L30"/>
    <mergeCell ref="B24:H24"/>
    <mergeCell ref="K24:L24"/>
    <mergeCell ref="B25:H25"/>
    <mergeCell ref="K25:L25"/>
    <mergeCell ref="B26:H26"/>
    <mergeCell ref="K26:L26"/>
    <mergeCell ref="B27:H27"/>
    <mergeCell ref="B28:H28"/>
    <mergeCell ref="K28:L28"/>
    <mergeCell ref="B29:H29"/>
    <mergeCell ref="K29:L29"/>
    <mergeCell ref="K27:L27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38:H38"/>
    <mergeCell ref="K38:L38"/>
    <mergeCell ref="B39:H39"/>
    <mergeCell ref="K39:L39"/>
    <mergeCell ref="K40:L40"/>
    <mergeCell ref="K41:L41"/>
    <mergeCell ref="B45:E45"/>
    <mergeCell ref="F45:H45"/>
    <mergeCell ref="I45:L45"/>
    <mergeCell ref="B46:E46"/>
    <mergeCell ref="F46:H46"/>
    <mergeCell ref="I46:L46"/>
    <mergeCell ref="B49:E49"/>
    <mergeCell ref="F49:H49"/>
    <mergeCell ref="I49:L49"/>
    <mergeCell ref="B47:E47"/>
    <mergeCell ref="F47:H47"/>
    <mergeCell ref="I47:L47"/>
    <mergeCell ref="B48:E48"/>
    <mergeCell ref="F48:H48"/>
    <mergeCell ref="I48:L48"/>
    <mergeCell ref="A66:E66"/>
    <mergeCell ref="B51:E51"/>
    <mergeCell ref="F51:H51"/>
    <mergeCell ref="I51:L51"/>
    <mergeCell ref="B52:E52"/>
    <mergeCell ref="F52:H52"/>
    <mergeCell ref="I52:L52"/>
    <mergeCell ref="B50:E50"/>
    <mergeCell ref="F50:H50"/>
    <mergeCell ref="I50:L50"/>
    <mergeCell ref="A60:L60"/>
    <mergeCell ref="A61:L61"/>
  </mergeCells>
  <pageMargins left="0.21" right="0.16" top="0.33" bottom="0.21" header="0.3" footer="0.1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2015-03-25T12:11:49Z</dcterms:modified>
</cp:coreProperties>
</file>