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J75" i="2"/>
  <c r="G15" l="1"/>
  <c r="B55" l="1"/>
  <c r="K39" l="1"/>
  <c r="G20" l="1"/>
  <c r="K36" l="1"/>
  <c r="K35"/>
  <c r="K34" l="1"/>
  <c r="K31" l="1"/>
  <c r="K30" l="1"/>
  <c r="K29" l="1"/>
  <c r="K27" l="1"/>
  <c r="K26" l="1"/>
  <c r="K25"/>
  <c r="A26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K40" l="1"/>
  <c r="K41" s="1"/>
  <c r="E77"/>
  <c r="H76"/>
  <c r="B62"/>
  <c r="B46"/>
  <c r="D45"/>
  <c r="G18"/>
  <c r="G17"/>
  <c r="G16"/>
  <c r="G7"/>
  <c r="I7" s="1"/>
  <c r="K42" l="1"/>
  <c r="K43" s="1"/>
  <c r="G45" s="1"/>
  <c r="J14"/>
  <c r="A21"/>
  <c r="K76" l="1"/>
  <c r="C77" s="1"/>
  <c r="H77" s="1"/>
  <c r="F57" s="1"/>
</calcChain>
</file>

<file path=xl/sharedStrings.xml><?xml version="1.0" encoding="utf-8"?>
<sst xmlns="http://schemas.openxmlformats.org/spreadsheetml/2006/main" count="170" uniqueCount="131">
  <si>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</si>
  <si>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</si>
  <si>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</si>
  <si>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</si>
  <si>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</si>
  <si>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</si>
  <si>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</si>
  <si>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</si>
  <si>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</si>
  <si>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</si>
  <si>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</si>
  <si>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</si>
  <si>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</si>
  <si>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</si>
  <si>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</si>
  <si>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</si>
  <si>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</si>
  <si>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</si>
  <si>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</si>
  <si>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</si>
  <si>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</si>
  <si>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</si>
  <si>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</si>
  <si>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</si>
  <si>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</si>
  <si>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</si>
  <si>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</si>
  <si>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</si>
  <si>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</si>
  <si>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</si>
  <si>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</si>
  <si>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</si>
  <si>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</si>
  <si>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</si>
  <si>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</si>
  <si>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</si>
  <si>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</si>
  <si>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</si>
  <si>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</si>
  <si>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</si>
  <si>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</si>
  <si>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</si>
  <si>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</si>
  <si>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</si>
  <si>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</si>
  <si>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</si>
  <si>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13,96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</si>
  <si>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</si>
  <si>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</si>
  <si>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</si>
  <si>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</si>
  <si>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</si>
  <si>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</si>
  <si>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</si>
  <si>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</si>
  <si>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</si>
  <si>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</si>
  <si>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</si>
  <si>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</si>
  <si>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</si>
  <si>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</si>
  <si>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</si>
  <si>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</si>
  <si>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</si>
  <si>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</si>
  <si>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</si>
  <si>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</si>
  <si>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</si>
  <si>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</si>
  <si>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</si>
  <si>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>17,79 руб./м</t>
    </r>
    <r>
      <rPr>
        <sz val="11"/>
        <color theme="1"/>
        <rFont val="Calibri"/>
        <family val="2"/>
        <charset val="204"/>
      </rPr>
      <t>²</t>
    </r>
  </si>
  <si>
    <t>25,10 руб./м²</t>
  </si>
  <si>
    <t>213,71 руб./чел.</t>
  </si>
  <si>
    <t>277,84 руб./чел.</t>
  </si>
  <si>
    <t>58,92 руб./чел.</t>
  </si>
  <si>
    <t>62,70 руб./чел.</t>
  </si>
  <si>
    <t>93,17 руб./чел.</t>
  </si>
  <si>
    <t>112,91 руб./чел.</t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</si>
  <si>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</si>
  <si>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</si>
  <si>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</si>
  <si>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</si>
  <si>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</si>
  <si>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</si>
  <si>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</si>
  <si>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>33/5</t>
  </si>
  <si>
    <t>33/5  (</t>
  </si>
  <si>
    <t>шт.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</si>
  <si>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</si>
  <si>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  микрорайон Первомайский за </t>
  </si>
  <si>
    <t xml:space="preserve">1. В </t>
  </si>
  <si>
    <t>период</t>
  </si>
  <si>
    <t>( ОАО "Западное управление")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</si>
  <si>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1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</si>
  <si>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35 -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</si>
  <si>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</si>
  <si>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8 -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</si>
  <si>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9-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</si>
  <si>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38  - </t>
    </r>
  </si>
  <si>
    <t xml:space="preserve">   рублей               (</t>
  </si>
  <si>
    <t>Аварийная чистка наружных сетей канализации от КК-5 по КК-11 (16,3%)</t>
  </si>
  <si>
    <t>Аварийная чистка наружных сетей канализации от КК-5 ,КК-5 (24,5%)</t>
  </si>
  <si>
    <t>Уборка снега с кровли</t>
  </si>
  <si>
    <t>П 33/5(I)</t>
  </si>
  <si>
    <t>маш/час</t>
  </si>
  <si>
    <t>Уборка снега с придомовой территории(16,38%)</t>
  </si>
  <si>
    <t>Перерасход (+) или экономия (-) средств в 2013 году.</t>
  </si>
  <si>
    <t>год</t>
  </si>
  <si>
    <t xml:space="preserve">Сброс снега с козырьков домов </t>
  </si>
  <si>
    <t>Генеральная уборка в апреле</t>
  </si>
  <si>
    <t>Монтаж профлиста с помощью промышленного альпинизма.</t>
  </si>
  <si>
    <t>Генеральная уборка в сентябре.</t>
  </si>
  <si>
    <t>Замена манометров в ИТП .</t>
  </si>
  <si>
    <t xml:space="preserve">Замена термометров в ИТП. </t>
  </si>
  <si>
    <t>Монтаж тамбурной двери.</t>
  </si>
  <si>
    <t>Техническое освидетельствование лифта.</t>
  </si>
  <si>
    <t xml:space="preserve"> - монтаж снегозадерживающих устройств на кровле </t>
  </si>
  <si>
    <t xml:space="preserve"> - косметический ремонт 1 этажа</t>
  </si>
  <si>
    <t xml:space="preserve"> - замена тамбурной двери</t>
  </si>
  <si>
    <t xml:space="preserve"> - монтаж системы видео наблюдения</t>
  </si>
  <si>
    <t xml:space="preserve">  - монтаж греющего кабеля на водосточную систему</t>
  </si>
  <si>
    <r>
      <t>14,52 руб./м</t>
    </r>
    <r>
      <rPr>
        <sz val="11"/>
        <color theme="1"/>
        <rFont val="Calibri"/>
        <family val="2"/>
        <charset val="204"/>
      </rPr>
      <t>²</t>
    </r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</si>
  <si>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</si>
  <si>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</si>
  <si>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 xml:space="preserve"> - содержание общего имущества -  14,52   рубля с кв.метра общей площади в месяц;</t>
  </si>
  <si>
    <t>Всего в 2014году:</t>
  </si>
  <si>
    <t>ИТОГО за 2014год:</t>
  </si>
  <si>
    <t>Накладные расходы (14%)</t>
  </si>
  <si>
    <t>Монтаж системы диспетчеризации лифта.</t>
  </si>
  <si>
    <t>Установка новогодней елки, проведение новогоднего праздника.</t>
  </si>
  <si>
    <t>Монтаж оборудования для электроснабжения ИТП(6,13%)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</si>
</sst>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10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4" fontId="0" fillId="0" borderId="0" xfId="0" applyNumberFormat="1" applyFill="1"/>
    <xf numFmtId="4" fontId="1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2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4" fontId="6" fillId="0" borderId="0" xfId="0" applyNumberFormat="1" applyFont="1" applyFill="1"/>
    <xf numFmtId="0" fontId="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2" xfId="0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0" xfId="0" applyNumberFormat="1" applyFill="1"/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7" fillId="0" borderId="0" xfId="0" applyFont="1" applyFill="1" applyAlignment="1">
      <alignment horizontal="right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/>
    <xf numFmtId="164" fontId="10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4" fontId="3" fillId="0" borderId="0" xfId="0" applyNumberFormat="1" applyFont="1" applyFill="1"/>
    <xf numFmtId="0" fontId="1" fillId="0" borderId="0" xfId="0" applyFont="1" applyFill="1" applyAlignment="1">
      <alignment horizontal="right"/>
    </xf>
    <xf numFmtId="0" fontId="0" fillId="0" borderId="3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0" fillId="0" borderId="3" xfId="0" applyFill="1" applyBorder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0" fillId="0" borderId="0" xfId="0" applyFill="1" applyBorder="1"/>
    <xf numFmtId="0" fontId="8" fillId="0" borderId="0" xfId="0" applyFont="1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4" fontId="0" fillId="0" borderId="9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4" fontId="1" fillId="0" borderId="6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3" fillId="0" borderId="13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4" fontId="0" fillId="0" borderId="0" xfId="0" applyNumberFormat="1" applyFill="1" applyBorder="1" applyAlignment="1"/>
    <xf numFmtId="0" fontId="0" fillId="0" borderId="0" xfId="0" applyFill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3" xfId="0" applyNumberFormat="1" applyFont="1" applyFill="1" applyBorder="1" applyAlignment="1">
      <alignment horizontal="right"/>
    </xf>
    <xf numFmtId="4" fontId="0" fillId="0" borderId="1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tabSelected="1" topLeftCell="A23" workbookViewId="0">
      <selection activeCell="B31" sqref="B31:H31"/>
    </sheetView>
  </sheetViews>
  <sheetFormatPr defaultRowHeight="15"/>
  <cols>
    <col min="1" max="1" width="4.7109375" style="3" customWidth="1"/>
    <col min="2" max="2" width="9.140625" style="3"/>
    <col min="3" max="3" width="10.28515625" style="3" customWidth="1"/>
    <col min="4" max="4" width="5.85546875" style="3" customWidth="1"/>
    <col min="5" max="5" width="7" style="3" customWidth="1"/>
    <col min="6" max="6" width="9.140625" style="3"/>
    <col min="7" max="7" width="12.7109375" style="3" customWidth="1"/>
    <col min="8" max="8" width="12.28515625" style="3" customWidth="1"/>
    <col min="9" max="9" width="9.140625" style="3"/>
    <col min="10" max="10" width="11.28515625" style="3" bestFit="1" customWidth="1"/>
    <col min="11" max="11" width="10.28515625" style="3" customWidth="1"/>
    <col min="12" max="12" width="1.85546875" style="3" customWidth="1"/>
  </cols>
  <sheetData>
    <row r="1" spans="1:12">
      <c r="L1" s="30" t="s">
        <v>103</v>
      </c>
    </row>
    <row r="2" spans="1:12" ht="18.7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18.7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18.75">
      <c r="A4" s="8"/>
      <c r="B4" s="37"/>
      <c r="C4" s="37" t="s">
        <v>2</v>
      </c>
      <c r="D4" s="37" t="s">
        <v>85</v>
      </c>
      <c r="E4" s="77" t="s">
        <v>89</v>
      </c>
      <c r="F4" s="77"/>
      <c r="G4" s="77"/>
      <c r="H4" s="77"/>
      <c r="I4" s="37">
        <v>2014</v>
      </c>
      <c r="J4" s="9" t="s">
        <v>107</v>
      </c>
    </row>
    <row r="5" spans="1:12">
      <c r="C5" s="10"/>
      <c r="D5" s="10"/>
      <c r="E5" s="10"/>
      <c r="F5" s="10"/>
      <c r="G5" s="10"/>
      <c r="H5" s="10"/>
      <c r="I5" s="10"/>
      <c r="J5" s="10"/>
    </row>
    <row r="6" spans="1:12" ht="15.75">
      <c r="A6" s="11" t="s">
        <v>90</v>
      </c>
      <c r="B6" s="10" t="s">
        <v>91</v>
      </c>
      <c r="C6" s="3" t="s">
        <v>27</v>
      </c>
      <c r="D6" s="12" t="s">
        <v>86</v>
      </c>
      <c r="E6" s="33">
        <v>2679.1</v>
      </c>
      <c r="F6" s="3" t="s">
        <v>63</v>
      </c>
    </row>
    <row r="7" spans="1:12" ht="15.75">
      <c r="A7" s="78">
        <v>1503678.46</v>
      </c>
      <c r="B7" s="78"/>
      <c r="C7" s="13" t="s">
        <v>3</v>
      </c>
      <c r="G7" s="41">
        <f>A7-J8</f>
        <v>1298839.97</v>
      </c>
      <c r="H7" s="10" t="s">
        <v>99</v>
      </c>
      <c r="I7" s="14">
        <f>(G7/A7)*100</f>
        <v>86.3775071965851</v>
      </c>
      <c r="J7" s="3" t="s">
        <v>4</v>
      </c>
    </row>
    <row r="8" spans="1:12" ht="15.75">
      <c r="A8" s="3" t="s">
        <v>84</v>
      </c>
      <c r="J8" s="41">
        <v>204838.49</v>
      </c>
      <c r="K8" s="3" t="s">
        <v>5</v>
      </c>
    </row>
    <row r="9" spans="1:12">
      <c r="A9" s="3" t="s">
        <v>83</v>
      </c>
    </row>
    <row r="11" spans="1:12">
      <c r="A11" s="3" t="s">
        <v>93</v>
      </c>
      <c r="B11" s="6">
        <v>23140.63</v>
      </c>
      <c r="C11" s="3" t="s">
        <v>10</v>
      </c>
      <c r="E11" s="42" t="s">
        <v>96</v>
      </c>
      <c r="F11" s="6">
        <v>11190.96</v>
      </c>
      <c r="G11" s="3" t="s">
        <v>10</v>
      </c>
      <c r="H11" s="42" t="s">
        <v>94</v>
      </c>
      <c r="I11" s="6">
        <v>20772.14</v>
      </c>
      <c r="J11" s="3" t="s">
        <v>10</v>
      </c>
    </row>
    <row r="12" spans="1:12">
      <c r="A12" s="3" t="s">
        <v>95</v>
      </c>
      <c r="B12" s="6">
        <v>14830.58</v>
      </c>
      <c r="C12" s="3" t="s">
        <v>10</v>
      </c>
      <c r="E12" s="42" t="s">
        <v>97</v>
      </c>
      <c r="F12" s="6">
        <v>10283.459999999999</v>
      </c>
      <c r="G12" s="3" t="s">
        <v>10</v>
      </c>
      <c r="H12" s="42" t="s">
        <v>98</v>
      </c>
      <c r="I12" s="6">
        <v>11366.66</v>
      </c>
      <c r="J12" s="3" t="s">
        <v>10</v>
      </c>
    </row>
    <row r="13" spans="1:12">
      <c r="B13" s="6"/>
      <c r="E13" s="15"/>
      <c r="F13" s="6"/>
      <c r="H13" s="15"/>
    </row>
    <row r="14" spans="1:12" ht="15.75">
      <c r="A14" s="3" t="s">
        <v>29</v>
      </c>
      <c r="J14" s="6">
        <f>G15+G16+G17+G18</f>
        <v>204838.49000000002</v>
      </c>
      <c r="K14" s="16" t="s">
        <v>30</v>
      </c>
    </row>
    <row r="15" spans="1:12">
      <c r="A15" s="17" t="s">
        <v>6</v>
      </c>
      <c r="B15" s="3" t="s">
        <v>7</v>
      </c>
      <c r="G15" s="7">
        <f>(J8*43.5/100)</f>
        <v>89104.743149999995</v>
      </c>
      <c r="H15" s="3" t="s">
        <v>10</v>
      </c>
    </row>
    <row r="16" spans="1:12">
      <c r="A16" s="17" t="s">
        <v>6</v>
      </c>
      <c r="B16" s="3" t="s">
        <v>8</v>
      </c>
      <c r="G16" s="7">
        <f>(J8*36.6/100)</f>
        <v>74970.887340000001</v>
      </c>
      <c r="H16" s="3" t="s">
        <v>10</v>
      </c>
    </row>
    <row r="17" spans="1:12">
      <c r="A17" s="17" t="s">
        <v>6</v>
      </c>
      <c r="B17" s="3" t="s">
        <v>9</v>
      </c>
      <c r="G17" s="7">
        <f>(J8*12.5/100)</f>
        <v>25604.811249999999</v>
      </c>
      <c r="H17" s="3" t="s">
        <v>10</v>
      </c>
      <c r="K17" s="13"/>
      <c r="L17" s="18"/>
    </row>
    <row r="18" spans="1:12">
      <c r="A18" s="17" t="s">
        <v>6</v>
      </c>
      <c r="B18" s="3" t="s">
        <v>14</v>
      </c>
      <c r="G18" s="7">
        <f>(J8*7.4/100)</f>
        <v>15158.048260000001</v>
      </c>
      <c r="H18" s="3" t="s">
        <v>10</v>
      </c>
    </row>
    <row r="19" spans="1:12">
      <c r="G19" s="19"/>
    </row>
    <row r="20" spans="1:12">
      <c r="A20" s="20" t="s">
        <v>11</v>
      </c>
      <c r="G20" s="7">
        <f>E6*5*12</f>
        <v>160746</v>
      </c>
      <c r="H20" s="3" t="s">
        <v>12</v>
      </c>
    </row>
    <row r="21" spans="1:12" ht="15.75" thickBot="1">
      <c r="A21" s="79">
        <f>G20*I7/100</f>
        <v>138848.38771822269</v>
      </c>
      <c r="B21" s="79"/>
      <c r="C21" s="3" t="s">
        <v>69</v>
      </c>
    </row>
    <row r="22" spans="1:12">
      <c r="A22" s="21" t="s">
        <v>2</v>
      </c>
      <c r="B22" s="80" t="s">
        <v>20</v>
      </c>
      <c r="C22" s="84"/>
      <c r="D22" s="84"/>
      <c r="E22" s="84"/>
      <c r="F22" s="84"/>
      <c r="G22" s="84"/>
      <c r="H22" s="81"/>
      <c r="I22" s="21" t="s">
        <v>18</v>
      </c>
      <c r="J22" s="21" t="s">
        <v>17</v>
      </c>
      <c r="K22" s="80" t="s">
        <v>15</v>
      </c>
      <c r="L22" s="81"/>
    </row>
    <row r="23" spans="1:12" ht="15.75" thickBot="1">
      <c r="A23" s="22" t="s">
        <v>13</v>
      </c>
      <c r="B23" s="85"/>
      <c r="C23" s="86"/>
      <c r="D23" s="86"/>
      <c r="E23" s="86"/>
      <c r="F23" s="86"/>
      <c r="G23" s="86"/>
      <c r="H23" s="87"/>
      <c r="I23" s="22" t="s">
        <v>19</v>
      </c>
      <c r="J23" s="23"/>
      <c r="K23" s="82" t="s">
        <v>16</v>
      </c>
      <c r="L23" s="83"/>
    </row>
    <row r="24" spans="1:12" ht="15.75" thickBot="1">
      <c r="A24" s="43"/>
      <c r="B24" s="104" t="s">
        <v>106</v>
      </c>
      <c r="C24" s="105"/>
      <c r="D24" s="105"/>
      <c r="E24" s="105"/>
      <c r="F24" s="105"/>
      <c r="G24" s="105"/>
      <c r="H24" s="106"/>
      <c r="I24" s="43"/>
      <c r="J24" s="43"/>
      <c r="K24" s="107">
        <v>35984.11</v>
      </c>
      <c r="L24" s="108"/>
    </row>
    <row r="25" spans="1:12">
      <c r="A25" s="4">
        <v>1</v>
      </c>
      <c r="B25" s="56" t="s">
        <v>100</v>
      </c>
      <c r="C25" s="53"/>
      <c r="D25" s="53"/>
      <c r="E25" s="53"/>
      <c r="F25" s="53"/>
      <c r="G25" s="53"/>
      <c r="H25" s="57"/>
      <c r="I25" s="4" t="s">
        <v>87</v>
      </c>
      <c r="J25" s="4">
        <v>4</v>
      </c>
      <c r="K25" s="51">
        <f>12000*0.163</f>
        <v>1956</v>
      </c>
      <c r="L25" s="52"/>
    </row>
    <row r="26" spans="1:12">
      <c r="A26" s="4">
        <f>1+A25</f>
        <v>2</v>
      </c>
      <c r="B26" s="56" t="s">
        <v>101</v>
      </c>
      <c r="C26" s="53"/>
      <c r="D26" s="53"/>
      <c r="E26" s="53"/>
      <c r="F26" s="53"/>
      <c r="G26" s="53"/>
      <c r="H26" s="57"/>
      <c r="I26" s="4" t="s">
        <v>87</v>
      </c>
      <c r="J26" s="4">
        <v>2</v>
      </c>
      <c r="K26" s="73">
        <f>12000*0.245</f>
        <v>2940</v>
      </c>
      <c r="L26" s="74"/>
    </row>
    <row r="27" spans="1:12">
      <c r="A27" s="4">
        <f t="shared" ref="A27:A39" si="0">1+A26</f>
        <v>3</v>
      </c>
      <c r="B27" s="102" t="s">
        <v>130</v>
      </c>
      <c r="C27" s="103"/>
      <c r="D27" s="103"/>
      <c r="E27" s="103"/>
      <c r="F27" s="103"/>
      <c r="G27" s="103"/>
      <c r="H27" s="50"/>
      <c r="I27" s="5" t="s">
        <v>87</v>
      </c>
      <c r="J27" s="4">
        <v>1</v>
      </c>
      <c r="K27" s="89">
        <f>37671*0.0613</f>
        <v>2309.2323000000001</v>
      </c>
      <c r="L27" s="90"/>
    </row>
    <row r="28" spans="1:12">
      <c r="A28" s="4">
        <f t="shared" si="0"/>
        <v>4</v>
      </c>
      <c r="B28" s="56" t="s">
        <v>102</v>
      </c>
      <c r="C28" s="101"/>
      <c r="D28" s="101"/>
      <c r="E28" s="101"/>
      <c r="F28" s="101"/>
      <c r="G28" s="101"/>
      <c r="H28" s="57"/>
      <c r="I28" s="31" t="s">
        <v>88</v>
      </c>
      <c r="J28" s="44">
        <v>323.7</v>
      </c>
      <c r="K28" s="73">
        <v>6000</v>
      </c>
      <c r="L28" s="74"/>
    </row>
    <row r="29" spans="1:12">
      <c r="A29" s="4">
        <f t="shared" si="0"/>
        <v>5</v>
      </c>
      <c r="B29" s="56" t="s">
        <v>105</v>
      </c>
      <c r="C29" s="101"/>
      <c r="D29" s="101"/>
      <c r="E29" s="101"/>
      <c r="F29" s="101"/>
      <c r="G29" s="101"/>
      <c r="H29" s="57"/>
      <c r="I29" s="10" t="s">
        <v>104</v>
      </c>
      <c r="J29" s="4">
        <v>8</v>
      </c>
      <c r="K29" s="51">
        <f>32000*0.1638</f>
        <v>5241.6000000000004</v>
      </c>
      <c r="L29" s="52"/>
    </row>
    <row r="30" spans="1:12">
      <c r="A30" s="4">
        <f t="shared" si="0"/>
        <v>6</v>
      </c>
      <c r="B30" s="53" t="s">
        <v>108</v>
      </c>
      <c r="C30" s="54"/>
      <c r="D30" s="54"/>
      <c r="E30" s="54"/>
      <c r="F30" s="54"/>
      <c r="G30" s="54"/>
      <c r="H30" s="54"/>
      <c r="I30" s="5" t="s">
        <v>87</v>
      </c>
      <c r="J30" s="4">
        <v>4</v>
      </c>
      <c r="K30" s="51">
        <f>4800/2</f>
        <v>2400</v>
      </c>
      <c r="L30" s="52"/>
    </row>
    <row r="31" spans="1:12">
      <c r="A31" s="4">
        <f t="shared" si="0"/>
        <v>7</v>
      </c>
      <c r="B31" s="56" t="s">
        <v>109</v>
      </c>
      <c r="C31" s="101"/>
      <c r="D31" s="101"/>
      <c r="E31" s="101"/>
      <c r="F31" s="101"/>
      <c r="G31" s="101"/>
      <c r="H31" s="57"/>
      <c r="I31" s="5" t="s">
        <v>88</v>
      </c>
      <c r="J31" s="44">
        <v>357.4</v>
      </c>
      <c r="K31" s="73">
        <f>2400+358</f>
        <v>2758</v>
      </c>
      <c r="L31" s="74"/>
    </row>
    <row r="32" spans="1:12">
      <c r="A32" s="4">
        <f t="shared" si="0"/>
        <v>8</v>
      </c>
      <c r="B32" s="56" t="s">
        <v>110</v>
      </c>
      <c r="C32" s="53"/>
      <c r="D32" s="53"/>
      <c r="E32" s="53"/>
      <c r="F32" s="53"/>
      <c r="G32" s="53"/>
      <c r="H32" s="57"/>
      <c r="I32" s="4" t="s">
        <v>87</v>
      </c>
      <c r="J32" s="4">
        <v>2</v>
      </c>
      <c r="K32" s="51">
        <v>3000</v>
      </c>
      <c r="L32" s="55"/>
    </row>
    <row r="33" spans="1:12">
      <c r="A33" s="4">
        <f t="shared" si="0"/>
        <v>9</v>
      </c>
      <c r="B33" s="53" t="s">
        <v>128</v>
      </c>
      <c r="C33" s="53"/>
      <c r="D33" s="53"/>
      <c r="E33" s="53"/>
      <c r="F33" s="53"/>
      <c r="G33" s="53"/>
      <c r="H33" s="53"/>
      <c r="I33" s="5" t="s">
        <v>87</v>
      </c>
      <c r="J33" s="4">
        <v>1</v>
      </c>
      <c r="K33" s="51">
        <v>26522.59</v>
      </c>
      <c r="L33" s="52"/>
    </row>
    <row r="34" spans="1:12">
      <c r="A34" s="4">
        <f t="shared" si="0"/>
        <v>10</v>
      </c>
      <c r="B34" s="56" t="s">
        <v>111</v>
      </c>
      <c r="C34" s="101"/>
      <c r="D34" s="101"/>
      <c r="E34" s="101"/>
      <c r="F34" s="101"/>
      <c r="G34" s="101"/>
      <c r="H34" s="57"/>
      <c r="I34" s="35" t="s">
        <v>88</v>
      </c>
      <c r="J34" s="44">
        <v>357.4</v>
      </c>
      <c r="K34" s="73">
        <f>2400+358</f>
        <v>2758</v>
      </c>
      <c r="L34" s="74"/>
    </row>
    <row r="35" spans="1:12">
      <c r="A35" s="4">
        <f t="shared" si="0"/>
        <v>11</v>
      </c>
      <c r="B35" s="56" t="s">
        <v>112</v>
      </c>
      <c r="C35" s="53"/>
      <c r="D35" s="53"/>
      <c r="E35" s="53"/>
      <c r="F35" s="53"/>
      <c r="G35" s="53"/>
      <c r="H35" s="53"/>
      <c r="I35" s="5" t="s">
        <v>87</v>
      </c>
      <c r="J35" s="36">
        <v>2</v>
      </c>
      <c r="K35" s="51">
        <f>380*2</f>
        <v>760</v>
      </c>
      <c r="L35" s="52"/>
    </row>
    <row r="36" spans="1:12">
      <c r="A36" s="4">
        <f t="shared" si="0"/>
        <v>12</v>
      </c>
      <c r="B36" s="56" t="s">
        <v>113</v>
      </c>
      <c r="C36" s="53"/>
      <c r="D36" s="53"/>
      <c r="E36" s="53"/>
      <c r="F36" s="53"/>
      <c r="G36" s="53"/>
      <c r="H36" s="53"/>
      <c r="I36" s="5" t="s">
        <v>87</v>
      </c>
      <c r="J36" s="36">
        <v>2</v>
      </c>
      <c r="K36" s="51">
        <f>250*2</f>
        <v>500</v>
      </c>
      <c r="L36" s="52"/>
    </row>
    <row r="37" spans="1:12">
      <c r="A37" s="4">
        <f t="shared" si="0"/>
        <v>13</v>
      </c>
      <c r="B37" s="53" t="s">
        <v>114</v>
      </c>
      <c r="C37" s="53"/>
      <c r="D37" s="53"/>
      <c r="E37" s="53"/>
      <c r="F37" s="53"/>
      <c r="G37" s="53"/>
      <c r="H37" s="53"/>
      <c r="I37" s="5" t="s">
        <v>87</v>
      </c>
      <c r="J37" s="4">
        <v>1</v>
      </c>
      <c r="K37" s="51">
        <v>19843.21</v>
      </c>
      <c r="L37" s="52"/>
    </row>
    <row r="38" spans="1:12">
      <c r="A38" s="4">
        <f t="shared" si="0"/>
        <v>14</v>
      </c>
      <c r="B38" s="56" t="s">
        <v>115</v>
      </c>
      <c r="C38" s="53"/>
      <c r="D38" s="53"/>
      <c r="E38" s="53"/>
      <c r="F38" s="53"/>
      <c r="G38" s="53"/>
      <c r="H38" s="57"/>
      <c r="I38" s="4" t="s">
        <v>87</v>
      </c>
      <c r="J38" s="36">
        <v>1</v>
      </c>
      <c r="K38" s="75">
        <v>6500</v>
      </c>
      <c r="L38" s="76"/>
    </row>
    <row r="39" spans="1:12">
      <c r="A39" s="4">
        <f t="shared" si="0"/>
        <v>15</v>
      </c>
      <c r="B39" s="56" t="s">
        <v>129</v>
      </c>
      <c r="C39" s="53"/>
      <c r="D39" s="53"/>
      <c r="E39" s="53"/>
      <c r="F39" s="53"/>
      <c r="G39" s="53"/>
      <c r="H39" s="57"/>
      <c r="I39" s="35" t="s">
        <v>87</v>
      </c>
      <c r="J39" s="4">
        <v>1</v>
      </c>
      <c r="K39" s="100">
        <f>20298/6</f>
        <v>3383</v>
      </c>
      <c r="L39" s="74"/>
    </row>
    <row r="40" spans="1:12">
      <c r="A40" s="4"/>
      <c r="B40" s="56" t="s">
        <v>125</v>
      </c>
      <c r="C40" s="53"/>
      <c r="D40" s="53"/>
      <c r="E40" s="53"/>
      <c r="F40" s="53"/>
      <c r="G40" s="53"/>
      <c r="H40" s="53"/>
      <c r="I40" s="4"/>
      <c r="J40" s="36"/>
      <c r="K40" s="98">
        <f>SUM(K25:L39)</f>
        <v>86871.632299999997</v>
      </c>
      <c r="L40" s="99"/>
    </row>
    <row r="41" spans="1:12">
      <c r="A41" s="4"/>
      <c r="B41" s="56" t="s">
        <v>127</v>
      </c>
      <c r="C41" s="53"/>
      <c r="D41" s="53"/>
      <c r="E41" s="53"/>
      <c r="F41" s="53"/>
      <c r="G41" s="53"/>
      <c r="H41" s="53"/>
      <c r="I41" s="4"/>
      <c r="J41" s="36"/>
      <c r="K41" s="73">
        <f>K40*0.14</f>
        <v>12162.028522000001</v>
      </c>
      <c r="L41" s="74"/>
    </row>
    <row r="42" spans="1:12" ht="15" customHeight="1" thickBot="1">
      <c r="A42" s="4"/>
      <c r="B42" s="3" t="s">
        <v>126</v>
      </c>
      <c r="I42" s="32"/>
      <c r="K42" s="94">
        <f>SUM(K40:L41)</f>
        <v>99033.660822000005</v>
      </c>
      <c r="L42" s="95"/>
    </row>
    <row r="43" spans="1:12" ht="16.5" thickBot="1">
      <c r="A43" s="45"/>
      <c r="B43" s="46" t="s">
        <v>21</v>
      </c>
      <c r="C43" s="47"/>
      <c r="D43" s="47"/>
      <c r="E43" s="47"/>
      <c r="F43" s="47"/>
      <c r="G43" s="47"/>
      <c r="H43" s="48"/>
      <c r="I43" s="45"/>
      <c r="J43" s="45"/>
      <c r="K43" s="96">
        <f>K42+K24</f>
        <v>135017.77082199999</v>
      </c>
      <c r="L43" s="97"/>
    </row>
    <row r="44" spans="1:12">
      <c r="A44" s="3" t="s">
        <v>22</v>
      </c>
    </row>
    <row r="45" spans="1:12">
      <c r="A45" s="3" t="s">
        <v>23</v>
      </c>
      <c r="D45" s="10">
        <f>I4</f>
        <v>2014</v>
      </c>
      <c r="E45" s="3" t="s">
        <v>24</v>
      </c>
      <c r="G45" s="25">
        <f>K43-G20</f>
        <v>-25728.229178000009</v>
      </c>
      <c r="H45" s="3" t="s">
        <v>25</v>
      </c>
    </row>
    <row r="46" spans="1:12" ht="15.75" thickBot="1">
      <c r="A46" s="3" t="s">
        <v>26</v>
      </c>
      <c r="B46" s="10">
        <f>I4</f>
        <v>2014</v>
      </c>
      <c r="C46" s="3" t="s">
        <v>28</v>
      </c>
    </row>
    <row r="47" spans="1:12">
      <c r="A47" s="38" t="s">
        <v>2</v>
      </c>
      <c r="B47" s="70" t="s">
        <v>37</v>
      </c>
      <c r="C47" s="71"/>
      <c r="D47" s="71"/>
      <c r="E47" s="71"/>
      <c r="F47" s="70" t="s">
        <v>38</v>
      </c>
      <c r="G47" s="71"/>
      <c r="H47" s="72"/>
      <c r="I47" s="70" t="s">
        <v>39</v>
      </c>
      <c r="J47" s="71"/>
      <c r="K47" s="71"/>
      <c r="L47" s="72"/>
    </row>
    <row r="48" spans="1:12" ht="15.75" thickBot="1">
      <c r="A48" s="39"/>
      <c r="B48" s="61"/>
      <c r="C48" s="62"/>
      <c r="D48" s="62"/>
      <c r="E48" s="62"/>
      <c r="F48" s="61"/>
      <c r="G48" s="62"/>
      <c r="H48" s="63"/>
      <c r="I48" s="61" t="s">
        <v>92</v>
      </c>
      <c r="J48" s="62"/>
      <c r="K48" s="62"/>
      <c r="L48" s="63"/>
    </row>
    <row r="49" spans="1:12">
      <c r="A49" s="26" t="s">
        <v>31</v>
      </c>
      <c r="B49" s="64" t="s">
        <v>40</v>
      </c>
      <c r="C49" s="65"/>
      <c r="D49" s="65"/>
      <c r="E49" s="66"/>
      <c r="F49" s="58" t="s">
        <v>121</v>
      </c>
      <c r="G49" s="59"/>
      <c r="H49" s="60"/>
      <c r="I49" s="58" t="s">
        <v>46</v>
      </c>
      <c r="J49" s="59"/>
      <c r="K49" s="59"/>
      <c r="L49" s="60"/>
    </row>
    <row r="50" spans="1:12">
      <c r="A50" s="4" t="s">
        <v>32</v>
      </c>
      <c r="B50" s="56" t="s">
        <v>41</v>
      </c>
      <c r="C50" s="53"/>
      <c r="D50" s="53"/>
      <c r="E50" s="57"/>
      <c r="F50" s="67" t="s">
        <v>122</v>
      </c>
      <c r="G50" s="68"/>
      <c r="H50" s="69"/>
      <c r="I50" s="67" t="s">
        <v>123</v>
      </c>
      <c r="J50" s="68"/>
      <c r="K50" s="68"/>
      <c r="L50" s="69"/>
    </row>
    <row r="51" spans="1:12">
      <c r="A51" s="4" t="s">
        <v>33</v>
      </c>
      <c r="B51" s="56" t="s">
        <v>42</v>
      </c>
      <c r="C51" s="53"/>
      <c r="D51" s="53"/>
      <c r="E51" s="57"/>
      <c r="F51" s="67" t="s">
        <v>70</v>
      </c>
      <c r="G51" s="68"/>
      <c r="H51" s="69"/>
      <c r="I51" s="67" t="s">
        <v>71</v>
      </c>
      <c r="J51" s="68"/>
      <c r="K51" s="68"/>
      <c r="L51" s="69"/>
    </row>
    <row r="52" spans="1:12">
      <c r="A52" s="4" t="s">
        <v>34</v>
      </c>
      <c r="B52" s="56" t="s">
        <v>43</v>
      </c>
      <c r="C52" s="53"/>
      <c r="D52" s="53"/>
      <c r="E52" s="57"/>
      <c r="F52" s="67" t="s">
        <v>72</v>
      </c>
      <c r="G52" s="68"/>
      <c r="H52" s="69"/>
      <c r="I52" s="67" t="s">
        <v>73</v>
      </c>
      <c r="J52" s="68"/>
      <c r="K52" s="68"/>
      <c r="L52" s="69"/>
    </row>
    <row r="53" spans="1:12">
      <c r="A53" s="4" t="s">
        <v>35</v>
      </c>
      <c r="B53" s="56" t="s">
        <v>44</v>
      </c>
      <c r="C53" s="53"/>
      <c r="D53" s="53"/>
      <c r="E53" s="57"/>
      <c r="F53" s="67" t="s">
        <v>74</v>
      </c>
      <c r="G53" s="68"/>
      <c r="H53" s="69"/>
      <c r="I53" s="67" t="s">
        <v>75</v>
      </c>
      <c r="J53" s="68"/>
      <c r="K53" s="68"/>
      <c r="L53" s="69"/>
    </row>
    <row r="54" spans="1:12" ht="15.75" thickBot="1">
      <c r="A54" s="24" t="s">
        <v>36</v>
      </c>
      <c r="B54" s="91" t="s">
        <v>45</v>
      </c>
      <c r="C54" s="92"/>
      <c r="D54" s="92"/>
      <c r="E54" s="93"/>
      <c r="F54" s="85" t="s">
        <v>76</v>
      </c>
      <c r="G54" s="86"/>
      <c r="H54" s="87"/>
      <c r="I54" s="85" t="s">
        <v>77</v>
      </c>
      <c r="J54" s="86"/>
      <c r="K54" s="86"/>
      <c r="L54" s="87"/>
    </row>
    <row r="55" spans="1:12">
      <c r="A55" s="1" t="s">
        <v>49</v>
      </c>
      <c r="B55" s="10">
        <f>I4+1</f>
        <v>2015</v>
      </c>
      <c r="C55" s="3" t="s">
        <v>50</v>
      </c>
    </row>
    <row r="56" spans="1:12">
      <c r="A56" s="34" t="s">
        <v>124</v>
      </c>
    </row>
    <row r="57" spans="1:12">
      <c r="A57" s="34" t="s">
        <v>47</v>
      </c>
      <c r="F57" s="14">
        <f>H77</f>
        <v>12.217155351361777</v>
      </c>
      <c r="G57" s="3" t="s">
        <v>48</v>
      </c>
    </row>
    <row r="58" spans="1:12">
      <c r="A58" s="40" t="s">
        <v>80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15"/>
    </row>
    <row r="59" spans="1:12">
      <c r="A59" s="88" t="s">
        <v>81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</row>
    <row r="60" spans="1:12">
      <c r="A60" s="88" t="s">
        <v>82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</row>
    <row r="61" spans="1:12">
      <c r="A61" s="40"/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1:12">
      <c r="A62" s="34" t="s">
        <v>51</v>
      </c>
      <c r="B62" s="10">
        <f>I4+1</f>
        <v>2015</v>
      </c>
      <c r="C62" s="3" t="s">
        <v>52</v>
      </c>
    </row>
    <row r="63" spans="1:12">
      <c r="A63" s="34" t="s">
        <v>53</v>
      </c>
    </row>
    <row r="64" spans="1:12">
      <c r="A64" s="34" t="s">
        <v>54</v>
      </c>
      <c r="J64" s="6">
        <v>8000</v>
      </c>
      <c r="K64" s="3" t="s">
        <v>10</v>
      </c>
    </row>
    <row r="65" spans="1:11">
      <c r="A65" s="88" t="s">
        <v>79</v>
      </c>
      <c r="B65" s="88"/>
      <c r="C65" s="88"/>
      <c r="D65" s="88"/>
      <c r="E65" s="88"/>
      <c r="J65" s="6">
        <v>8000</v>
      </c>
      <c r="K65" s="3" t="s">
        <v>10</v>
      </c>
    </row>
    <row r="66" spans="1:11">
      <c r="A66" s="34" t="s">
        <v>55</v>
      </c>
      <c r="J66" s="6">
        <v>1500</v>
      </c>
      <c r="K66" s="3" t="s">
        <v>10</v>
      </c>
    </row>
    <row r="67" spans="1:11">
      <c r="A67" s="34" t="s">
        <v>78</v>
      </c>
      <c r="J67" s="6">
        <v>15000</v>
      </c>
      <c r="K67" s="3" t="s">
        <v>10</v>
      </c>
    </row>
    <row r="68" spans="1:11">
      <c r="A68" s="34" t="s">
        <v>56</v>
      </c>
      <c r="J68" s="6">
        <v>8000</v>
      </c>
      <c r="K68" s="3" t="s">
        <v>10</v>
      </c>
    </row>
    <row r="69" spans="1:11">
      <c r="A69" s="34" t="s">
        <v>57</v>
      </c>
      <c r="J69" s="6">
        <v>8000</v>
      </c>
      <c r="K69" s="3" t="s">
        <v>10</v>
      </c>
    </row>
    <row r="70" spans="1:11">
      <c r="A70" s="34" t="s">
        <v>120</v>
      </c>
      <c r="J70" s="6">
        <v>150000</v>
      </c>
      <c r="K70" s="3" t="s">
        <v>10</v>
      </c>
    </row>
    <row r="71" spans="1:11">
      <c r="A71" s="34" t="s">
        <v>116</v>
      </c>
      <c r="B71" s="49"/>
      <c r="C71" s="49"/>
      <c r="J71" s="6">
        <v>60000</v>
      </c>
      <c r="K71" s="3" t="s">
        <v>10</v>
      </c>
    </row>
    <row r="72" spans="1:11">
      <c r="A72" s="34" t="s">
        <v>117</v>
      </c>
      <c r="B72" s="49"/>
      <c r="C72" s="49"/>
      <c r="J72" s="6">
        <v>50000</v>
      </c>
      <c r="K72" s="3" t="s">
        <v>10</v>
      </c>
    </row>
    <row r="73" spans="1:11">
      <c r="A73" s="34" t="s">
        <v>118</v>
      </c>
      <c r="B73" s="49"/>
      <c r="C73" s="49"/>
      <c r="J73" s="6">
        <v>30000</v>
      </c>
      <c r="K73" s="3" t="s">
        <v>10</v>
      </c>
    </row>
    <row r="74" spans="1:11">
      <c r="A74" s="34" t="s">
        <v>119</v>
      </c>
      <c r="B74" s="49"/>
      <c r="C74" s="49"/>
      <c r="J74" s="6">
        <v>80000</v>
      </c>
      <c r="K74" s="3" t="s">
        <v>10</v>
      </c>
    </row>
    <row r="75" spans="1:11">
      <c r="A75" s="2" t="s">
        <v>58</v>
      </c>
      <c r="J75" s="7">
        <f>SUM(J64:J74)</f>
        <v>418500</v>
      </c>
      <c r="K75" s="28" t="s">
        <v>59</v>
      </c>
    </row>
    <row r="76" spans="1:11">
      <c r="A76" s="34" t="s">
        <v>60</v>
      </c>
      <c r="H76" s="10">
        <f>I4</f>
        <v>2014</v>
      </c>
      <c r="I76" s="3" t="s">
        <v>68</v>
      </c>
      <c r="K76" s="7">
        <f>G45</f>
        <v>-25728.229178000009</v>
      </c>
    </row>
    <row r="77" spans="1:11">
      <c r="A77" s="34" t="s">
        <v>61</v>
      </c>
      <c r="C77" s="25">
        <f>J75+K76</f>
        <v>392771.77082199999</v>
      </c>
      <c r="D77" s="10" t="s">
        <v>62</v>
      </c>
      <c r="E77" s="29">
        <f>I4+1</f>
        <v>2015</v>
      </c>
      <c r="F77" s="3" t="s">
        <v>64</v>
      </c>
      <c r="H77" s="14">
        <f>C77/(E6*12)</f>
        <v>12.217155351361777</v>
      </c>
      <c r="I77" s="3" t="s">
        <v>65</v>
      </c>
    </row>
    <row r="79" spans="1:11">
      <c r="B79" s="3" t="s">
        <v>66</v>
      </c>
    </row>
    <row r="80" spans="1:11">
      <c r="B80" s="3" t="s">
        <v>38</v>
      </c>
      <c r="I80" s="3" t="s">
        <v>67</v>
      </c>
    </row>
    <row r="81" spans="12:12">
      <c r="L81" s="30" t="s">
        <v>103</v>
      </c>
    </row>
  </sheetData>
  <mergeCells count="74">
    <mergeCell ref="B22:H22"/>
    <mergeCell ref="K22:L22"/>
    <mergeCell ref="A2:L2"/>
    <mergeCell ref="A3:L3"/>
    <mergeCell ref="A7:B7"/>
    <mergeCell ref="A21:B21"/>
    <mergeCell ref="E4:H4"/>
    <mergeCell ref="B23:H23"/>
    <mergeCell ref="K23:L23"/>
    <mergeCell ref="B24:H24"/>
    <mergeCell ref="K24:L24"/>
    <mergeCell ref="B25:H25"/>
    <mergeCell ref="K25:L25"/>
    <mergeCell ref="B26:H26"/>
    <mergeCell ref="K26:L26"/>
    <mergeCell ref="B27:H27"/>
    <mergeCell ref="K27:L27"/>
    <mergeCell ref="B28:H28"/>
    <mergeCell ref="K28:L28"/>
    <mergeCell ref="B29:H29"/>
    <mergeCell ref="K29:L29"/>
    <mergeCell ref="B30:H30"/>
    <mergeCell ref="K30:L30"/>
    <mergeCell ref="B31:H31"/>
    <mergeCell ref="K31:L31"/>
    <mergeCell ref="B32:H32"/>
    <mergeCell ref="K32:L32"/>
    <mergeCell ref="B33:H33"/>
    <mergeCell ref="K33:L33"/>
    <mergeCell ref="B34:H34"/>
    <mergeCell ref="K34:L34"/>
    <mergeCell ref="B35:H35"/>
    <mergeCell ref="K35:L35"/>
    <mergeCell ref="B36:H36"/>
    <mergeCell ref="K36:L36"/>
    <mergeCell ref="B37:H37"/>
    <mergeCell ref="K37:L37"/>
    <mergeCell ref="B40:H40"/>
    <mergeCell ref="K40:L40"/>
    <mergeCell ref="B38:H38"/>
    <mergeCell ref="K38:L38"/>
    <mergeCell ref="B39:H39"/>
    <mergeCell ref="K39:L39"/>
    <mergeCell ref="B41:H41"/>
    <mergeCell ref="K41:L41"/>
    <mergeCell ref="K42:L42"/>
    <mergeCell ref="K43:L43"/>
    <mergeCell ref="B47:E47"/>
    <mergeCell ref="F47:H47"/>
    <mergeCell ref="I47:L47"/>
    <mergeCell ref="B50:E50"/>
    <mergeCell ref="F50:H50"/>
    <mergeCell ref="I50:L50"/>
    <mergeCell ref="B48:E48"/>
    <mergeCell ref="F48:H48"/>
    <mergeCell ref="I48:L48"/>
    <mergeCell ref="B49:E49"/>
    <mergeCell ref="F49:H49"/>
    <mergeCell ref="I49:L49"/>
    <mergeCell ref="B51:E51"/>
    <mergeCell ref="F51:H51"/>
    <mergeCell ref="I51:L51"/>
    <mergeCell ref="B52:E52"/>
    <mergeCell ref="F52:H52"/>
    <mergeCell ref="I52:L52"/>
    <mergeCell ref="A59:L59"/>
    <mergeCell ref="A60:L60"/>
    <mergeCell ref="A65:E65"/>
    <mergeCell ref="B53:E53"/>
    <mergeCell ref="F53:H53"/>
    <mergeCell ref="I53:L53"/>
    <mergeCell ref="B54:E54"/>
    <mergeCell ref="F54:H54"/>
    <mergeCell ref="I54:L54"/>
  </mergeCells>
  <pageMargins left="0.25" right="0.25" top="0.38" bottom="0.55000000000000004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2015-03-25T12:25:06Z</dcterms:modified>
</cp:coreProperties>
</file>