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80" i="2"/>
  <c r="B56" l="1"/>
  <c r="G18"/>
  <c r="K39"/>
  <c r="K37" l="1"/>
  <c r="K36"/>
  <c r="K34" l="1"/>
  <c r="K31"/>
  <c r="K30"/>
  <c r="K28"/>
  <c r="K26" l="1"/>
  <c r="K25" l="1"/>
  <c r="K40" s="1"/>
  <c r="K41" l="1"/>
  <c r="K42"/>
  <c r="K43" s="1"/>
  <c r="G45" s="1"/>
  <c r="E82"/>
  <c r="H81"/>
  <c r="B65"/>
  <c r="K59"/>
  <c r="E59"/>
  <c r="B46"/>
  <c r="D45"/>
  <c r="G16"/>
  <c r="G15"/>
  <c r="G14"/>
  <c r="G13"/>
  <c r="G7"/>
  <c r="I7" s="1"/>
  <c r="B6"/>
  <c r="A19" l="1"/>
  <c r="J12"/>
  <c r="K81" l="1"/>
  <c r="C82" s="1"/>
  <c r="H82" s="1"/>
  <c r="F58" s="1"/>
</calcChain>
</file>

<file path=xl/sharedStrings.xml><?xml version="1.0" encoding="utf-8"?>
<sst xmlns="http://schemas.openxmlformats.org/spreadsheetml/2006/main" count="181" uniqueCount="139">
  <si>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</si>
  <si>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</si>
  <si>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</si>
  <si>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</si>
  <si>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</si>
  <si>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</si>
  <si>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</si>
  <si>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</si>
  <si>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</si>
  <si>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</si>
  <si>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</si>
  <si>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</si>
  <si>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</si>
  <si>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</si>
  <si>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</si>
  <si>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</si>
  <si>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</si>
  <si>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</si>
  <si>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</si>
  <si>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</si>
  <si>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</si>
  <si>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</si>
  <si>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</si>
  <si>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</si>
  <si>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</si>
  <si>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</si>
  <si>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</si>
  <si>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</si>
  <si>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</si>
  <si>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</si>
  <si>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</si>
  <si>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</si>
  <si>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</si>
  <si>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</si>
  <si>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</si>
  <si>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</si>
  <si>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</si>
  <si>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</si>
  <si>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</si>
  <si>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</si>
  <si>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</si>
  <si>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</si>
  <si>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</si>
  <si>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</si>
  <si>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</si>
  <si>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</si>
  <si>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</si>
  <si>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</si>
  <si>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</si>
  <si>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t>4,74 руб./м²</t>
  </si>
  <si>
    <t>22,30 руб./м²</t>
  </si>
  <si>
    <t>218,90 руб./чел.</t>
  </si>
  <si>
    <t>258,33 руб./чел.</t>
  </si>
  <si>
    <t>56,27 руб./чел.</t>
  </si>
  <si>
    <t>100,05 руб./чел.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</si>
  <si>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</si>
  <si>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</si>
  <si>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</si>
  <si>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</si>
  <si>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</si>
  <si>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>году, с последующим перерасчетом по окончании</t>
  </si>
  <si>
    <t>г.);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</si>
  <si>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</si>
  <si>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</si>
  <si>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</si>
  <si>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</si>
  <si>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</si>
  <si>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</si>
  <si>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</si>
  <si>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</si>
  <si>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</si>
  <si>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</si>
  <si>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</si>
  <si>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</si>
  <si>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</si>
  <si>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</si>
  <si>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</si>
  <si>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</si>
  <si>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</si>
  <si>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</si>
  <si>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</si>
  <si>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</si>
  <si>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</si>
  <si>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</si>
  <si>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</si>
  <si>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</si>
  <si>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</si>
  <si>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</si>
  <si>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</si>
  <si>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маш/час</t>
  </si>
  <si>
    <t>54,01 руб./чел.</t>
  </si>
  <si>
    <t>98,72 руб./чел.</t>
  </si>
  <si>
    <r>
      <t>12,61 руб./м</t>
    </r>
    <r>
      <rPr>
        <sz val="11"/>
        <color theme="1"/>
        <rFont val="Calibri"/>
        <family val="2"/>
        <charset val="204"/>
      </rPr>
      <t>²</t>
    </r>
  </si>
  <si>
    <t xml:space="preserve">мкр-н    Первомайский   за </t>
  </si>
  <si>
    <t>33/6   (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</si>
  <si>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</si>
  <si>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  по дому</t>
  </si>
  <si>
    <r>
      <t>4,00 руб./м</t>
    </r>
    <r>
      <rPr>
        <sz val="11"/>
        <color theme="1"/>
        <rFont val="Calibri"/>
        <family val="2"/>
        <charset val="204"/>
      </rPr>
      <t>²</t>
    </r>
  </si>
  <si>
    <t>( ОАО "Западное управление")</t>
  </si>
  <si>
    <t xml:space="preserve">1. В </t>
  </si>
  <si>
    <t>Установка сантехнического оборудования в комнате уборщицы</t>
  </si>
  <si>
    <t>Аварийная чистка наружных сетей канализации  от КК-5 по КК-11(33,3%)</t>
  </si>
  <si>
    <t>Уборка снега с кровли</t>
  </si>
  <si>
    <t>П 33/6(I)</t>
  </si>
  <si>
    <t>Уборка снега с придомовой территории(33,67%)</t>
  </si>
  <si>
    <t>Перерасход (+) или экономия (-) средств в 2013 году.</t>
  </si>
  <si>
    <t>год</t>
  </si>
  <si>
    <t>Установка рассеивателей на светильнике в подъезде (3, 4, 6, тамбур)</t>
  </si>
  <si>
    <t xml:space="preserve">Сброс снега с козырьков домов </t>
  </si>
  <si>
    <t>Генеральная уборка в апреле</t>
  </si>
  <si>
    <t>Монтаж профлиста с помощью промышленного альпинизма.</t>
  </si>
  <si>
    <t>Коррекция  платы за отопление 2013г.</t>
  </si>
  <si>
    <r>
      <t>гкал/м</t>
    </r>
    <r>
      <rPr>
        <sz val="11"/>
        <color theme="1"/>
        <rFont val="Calibri"/>
        <family val="2"/>
        <charset val="204"/>
      </rPr>
      <t>²</t>
    </r>
  </si>
  <si>
    <t>Всего в 2014году:</t>
  </si>
  <si>
    <t>ИТОГО за 2014год:</t>
  </si>
  <si>
    <t>Монтаж розетки для видеонаблюдения, ремонт светильников, замена ламп.</t>
  </si>
  <si>
    <t>Генеральная уборка в сентябре.</t>
  </si>
  <si>
    <t>Ремонт светильников ЛПО в подъезде на 7,8 этаже</t>
  </si>
  <si>
    <t>Замена манометров в ИТП .</t>
  </si>
  <si>
    <t xml:space="preserve">Замена термометров в ИТП. </t>
  </si>
  <si>
    <t>Техническое освидетельствование лифта.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</si>
  <si>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39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</si>
  <si>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</si>
  <si>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</si>
  <si>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58 -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</si>
  <si>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65 -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</si>
  <si>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87- </t>
    </r>
  </si>
  <si>
    <t>Монтаж оборудования для электроснабжения ИТП(12,51%)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</si>
  <si>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</si>
  <si>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t>Установка новогодней елки, проведение новогоднего праздника.</t>
  </si>
  <si>
    <t xml:space="preserve">  -  передача бесхозных инженерных сетей</t>
  </si>
  <si>
    <t xml:space="preserve"> - содержание общего имущества - 14,52 рубля с кв.метра общей площади в месяц;</t>
  </si>
  <si>
    <t xml:space="preserve">  -  монтаж греющего кабеля на водосточную систему</t>
  </si>
  <si>
    <t xml:space="preserve"> -  монтаж снегозадерживающих устройств на кровле </t>
  </si>
  <si>
    <t xml:space="preserve"> -  косметический ремонт 1 этажа</t>
  </si>
  <si>
    <t xml:space="preserve"> -  замена тамбурной двери</t>
  </si>
  <si>
    <t>рублей (</t>
  </si>
  <si>
    <t>Накладные расходы (14%)</t>
  </si>
  <si>
    <t>33/6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</si>
</sst>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" fontId="0" fillId="0" borderId="0" xfId="0" applyNumberForma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6" fillId="0" borderId="0" xfId="0" applyNumberFormat="1" applyFont="1" applyFill="1"/>
    <xf numFmtId="0" fontId="9" fillId="0" borderId="10" xfId="0" applyFon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2" xfId="0" applyFill="1" applyBorder="1"/>
    <xf numFmtId="0" fontId="0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2" fillId="0" borderId="0" xfId="0" applyFont="1" applyFill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0" xfId="0" applyNumberFormat="1" applyBorder="1" applyAlignment="1"/>
    <xf numFmtId="4" fontId="8" fillId="0" borderId="8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O73" sqref="O73"/>
    </sheetView>
  </sheetViews>
  <sheetFormatPr defaultRowHeight="15"/>
  <cols>
    <col min="1" max="1" width="5.7109375" customWidth="1"/>
    <col min="2" max="2" width="9.140625" style="34"/>
    <col min="3" max="3" width="9.85546875" style="34" customWidth="1"/>
    <col min="4" max="4" width="7.28515625" style="34" customWidth="1"/>
    <col min="5" max="6" width="9.140625" style="34"/>
    <col min="7" max="7" width="14" style="34" customWidth="1"/>
    <col min="8" max="8" width="7.85546875" style="34" customWidth="1"/>
    <col min="9" max="9" width="8.42578125" customWidth="1"/>
    <col min="10" max="10" width="11.28515625" customWidth="1"/>
    <col min="11" max="11" width="10.5703125" customWidth="1"/>
    <col min="12" max="12" width="1.42578125" customWidth="1"/>
  </cols>
  <sheetData>
    <row r="1" spans="1:12">
      <c r="A1" s="34"/>
      <c r="I1" s="34"/>
      <c r="J1" s="34"/>
      <c r="K1" s="34"/>
      <c r="L1" s="48" t="s">
        <v>103</v>
      </c>
    </row>
    <row r="2" spans="1:12" ht="18.7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8.7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8.75">
      <c r="A4" s="1"/>
      <c r="B4" s="59"/>
      <c r="C4" s="38" t="s">
        <v>2</v>
      </c>
      <c r="D4" s="66" t="s">
        <v>138</v>
      </c>
      <c r="E4" s="74" t="s">
        <v>93</v>
      </c>
      <c r="F4" s="74"/>
      <c r="G4" s="74"/>
      <c r="H4" s="74"/>
      <c r="I4" s="29">
        <v>2014</v>
      </c>
      <c r="J4" s="16" t="s">
        <v>106</v>
      </c>
    </row>
    <row r="6" spans="1:12" ht="15.75">
      <c r="A6" s="2" t="s">
        <v>99</v>
      </c>
      <c r="B6" s="39">
        <f>I4</f>
        <v>2014</v>
      </c>
      <c r="C6" s="34" t="s">
        <v>96</v>
      </c>
      <c r="D6" s="60" t="s">
        <v>94</v>
      </c>
      <c r="E6" s="61">
        <v>5403.7</v>
      </c>
      <c r="F6" s="34" t="s">
        <v>82</v>
      </c>
    </row>
    <row r="7" spans="1:12" ht="15.75">
      <c r="A7" s="111">
        <v>2995905.49</v>
      </c>
      <c r="B7" s="111"/>
      <c r="C7" s="40" t="s">
        <v>3</v>
      </c>
      <c r="G7" s="41">
        <f>A7-J8</f>
        <v>2226106.4700000002</v>
      </c>
      <c r="H7" s="34" t="s">
        <v>136</v>
      </c>
      <c r="I7" s="5">
        <f>(G7/A7)*100</f>
        <v>74.304963138206332</v>
      </c>
      <c r="J7" t="s">
        <v>4</v>
      </c>
    </row>
    <row r="8" spans="1:12" ht="15.75">
      <c r="A8" t="s">
        <v>5</v>
      </c>
      <c r="J8" s="6">
        <v>769799.02</v>
      </c>
      <c r="K8" t="s">
        <v>6</v>
      </c>
    </row>
    <row r="9" spans="1:12">
      <c r="A9" t="s">
        <v>7</v>
      </c>
    </row>
    <row r="10" spans="1:12">
      <c r="A10" t="s">
        <v>121</v>
      </c>
      <c r="B10" s="37">
        <v>20360.28</v>
      </c>
      <c r="C10" s="34" t="s">
        <v>12</v>
      </c>
      <c r="E10" s="34" t="s">
        <v>123</v>
      </c>
      <c r="F10" s="37">
        <v>48437.56</v>
      </c>
      <c r="G10" s="34" t="s">
        <v>12</v>
      </c>
      <c r="I10" s="24" t="s">
        <v>125</v>
      </c>
      <c r="J10" s="17">
        <v>17409.54</v>
      </c>
      <c r="K10" t="s">
        <v>12</v>
      </c>
    </row>
    <row r="11" spans="1:12">
      <c r="A11" t="s">
        <v>122</v>
      </c>
      <c r="B11" s="37">
        <v>18953.66</v>
      </c>
      <c r="C11" s="34" t="s">
        <v>12</v>
      </c>
      <c r="E11" s="62" t="s">
        <v>124</v>
      </c>
      <c r="F11" s="37">
        <v>19647.8</v>
      </c>
      <c r="G11" s="34" t="s">
        <v>12</v>
      </c>
      <c r="I11" s="56" t="s">
        <v>126</v>
      </c>
      <c r="J11" s="17">
        <v>22010.09</v>
      </c>
      <c r="K11" t="s">
        <v>12</v>
      </c>
    </row>
    <row r="12" spans="1:12" ht="15.75">
      <c r="A12" t="s">
        <v>31</v>
      </c>
      <c r="J12" s="17">
        <f>G13+G14+G15+G16</f>
        <v>769799.02</v>
      </c>
      <c r="K12" s="18" t="s">
        <v>32</v>
      </c>
    </row>
    <row r="13" spans="1:12">
      <c r="A13" s="7" t="s">
        <v>8</v>
      </c>
      <c r="B13" s="34" t="s">
        <v>9</v>
      </c>
      <c r="G13" s="43">
        <f>(J8*43.5/100)</f>
        <v>334862.57370000001</v>
      </c>
      <c r="H13" s="34" t="s">
        <v>12</v>
      </c>
    </row>
    <row r="14" spans="1:12">
      <c r="A14" s="7" t="s">
        <v>8</v>
      </c>
      <c r="B14" s="34" t="s">
        <v>10</v>
      </c>
      <c r="G14" s="43">
        <f>(J8*36.6/100)</f>
        <v>281746.44132000004</v>
      </c>
      <c r="H14" s="34" t="s">
        <v>12</v>
      </c>
    </row>
    <row r="15" spans="1:12">
      <c r="A15" s="7" t="s">
        <v>8</v>
      </c>
      <c r="B15" s="34" t="s">
        <v>11</v>
      </c>
      <c r="G15" s="43">
        <f>(J8*12.5/100)</f>
        <v>96224.877500000002</v>
      </c>
      <c r="H15" s="34" t="s">
        <v>12</v>
      </c>
      <c r="K15" s="3"/>
      <c r="L15" s="11"/>
    </row>
    <row r="16" spans="1:12">
      <c r="A16" s="7" t="s">
        <v>8</v>
      </c>
      <c r="B16" s="34" t="s">
        <v>16</v>
      </c>
      <c r="G16" s="43">
        <f>(J8*7.4/100)</f>
        <v>56965.127480000003</v>
      </c>
      <c r="H16" s="34" t="s">
        <v>12</v>
      </c>
    </row>
    <row r="17" spans="1:12">
      <c r="G17" s="44"/>
    </row>
    <row r="18" spans="1:12">
      <c r="A18" s="8" t="s">
        <v>13</v>
      </c>
      <c r="G18" s="43">
        <f>E6*4*12</f>
        <v>259377.59999999998</v>
      </c>
      <c r="H18" s="34" t="s">
        <v>14</v>
      </c>
    </row>
    <row r="19" spans="1:12" ht="15.75" thickBot="1">
      <c r="A19" s="112">
        <f>G18*I7/100</f>
        <v>192730.43006876425</v>
      </c>
      <c r="B19" s="112"/>
      <c r="C19" s="34" t="s">
        <v>17</v>
      </c>
    </row>
    <row r="20" spans="1:12">
      <c r="A20" s="9" t="s">
        <v>2</v>
      </c>
      <c r="B20" s="75" t="s">
        <v>23</v>
      </c>
      <c r="C20" s="77"/>
      <c r="D20" s="77"/>
      <c r="E20" s="77"/>
      <c r="F20" s="77"/>
      <c r="G20" s="77"/>
      <c r="H20" s="76"/>
      <c r="I20" s="9" t="s">
        <v>21</v>
      </c>
      <c r="J20" s="12" t="s">
        <v>20</v>
      </c>
      <c r="K20" s="113" t="s">
        <v>18</v>
      </c>
      <c r="L20" s="114"/>
    </row>
    <row r="21" spans="1:12" ht="15.75" thickBot="1">
      <c r="A21" s="10" t="s">
        <v>15</v>
      </c>
      <c r="B21" s="78"/>
      <c r="C21" s="79"/>
      <c r="D21" s="79"/>
      <c r="E21" s="79"/>
      <c r="F21" s="79"/>
      <c r="G21" s="79"/>
      <c r="H21" s="80"/>
      <c r="I21" s="10" t="s">
        <v>22</v>
      </c>
      <c r="J21" s="13"/>
      <c r="K21" s="115" t="s">
        <v>19</v>
      </c>
      <c r="L21" s="116"/>
    </row>
    <row r="22" spans="1:12" ht="15.75" thickBot="1">
      <c r="A22" s="51">
        <v>1</v>
      </c>
      <c r="B22" s="117" t="s">
        <v>105</v>
      </c>
      <c r="C22" s="118"/>
      <c r="D22" s="118"/>
      <c r="E22" s="118"/>
      <c r="F22" s="118"/>
      <c r="G22" s="118"/>
      <c r="H22" s="119"/>
      <c r="I22" s="51"/>
      <c r="J22" s="51"/>
      <c r="K22" s="120">
        <v>180687.47</v>
      </c>
      <c r="L22" s="121"/>
    </row>
    <row r="23" spans="1:12">
      <c r="A23" s="26">
        <v>1</v>
      </c>
      <c r="B23" s="58" t="s">
        <v>111</v>
      </c>
      <c r="C23" s="58"/>
      <c r="D23" s="58"/>
      <c r="E23" s="58"/>
      <c r="F23" s="58"/>
      <c r="G23" s="58"/>
      <c r="H23" s="58"/>
      <c r="I23" s="15" t="s">
        <v>112</v>
      </c>
      <c r="J23" s="26">
        <v>3.0133E-2</v>
      </c>
      <c r="K23" s="122">
        <v>-144056.26</v>
      </c>
      <c r="L23" s="123"/>
    </row>
    <row r="24" spans="1:12">
      <c r="A24" s="26">
        <v>2</v>
      </c>
      <c r="B24" s="81" t="s">
        <v>100</v>
      </c>
      <c r="C24" s="81"/>
      <c r="D24" s="81"/>
      <c r="E24" s="81"/>
      <c r="F24" s="81"/>
      <c r="G24" s="81"/>
      <c r="H24" s="81"/>
      <c r="I24" s="15" t="s">
        <v>88</v>
      </c>
      <c r="J24" s="26">
        <v>2</v>
      </c>
      <c r="K24" s="108">
        <v>11758.5</v>
      </c>
      <c r="L24" s="109"/>
    </row>
    <row r="25" spans="1:12">
      <c r="A25" s="26">
        <v>3</v>
      </c>
      <c r="B25" s="67" t="s">
        <v>101</v>
      </c>
      <c r="C25" s="68"/>
      <c r="D25" s="68"/>
      <c r="E25" s="68"/>
      <c r="F25" s="68"/>
      <c r="G25" s="68"/>
      <c r="H25" s="69"/>
      <c r="I25" s="15" t="s">
        <v>88</v>
      </c>
      <c r="J25" s="15">
        <v>2</v>
      </c>
      <c r="K25" s="101">
        <f>12000*0.333</f>
        <v>3996</v>
      </c>
      <c r="L25" s="102"/>
    </row>
    <row r="26" spans="1:12">
      <c r="A26" s="26">
        <v>4</v>
      </c>
      <c r="B26" s="124" t="s">
        <v>127</v>
      </c>
      <c r="C26" s="125"/>
      <c r="D26" s="125"/>
      <c r="E26" s="125"/>
      <c r="F26" s="125"/>
      <c r="G26" s="125"/>
      <c r="H26" s="81"/>
      <c r="I26" s="33" t="s">
        <v>88</v>
      </c>
      <c r="J26" s="15">
        <v>1</v>
      </c>
      <c r="K26" s="126">
        <f>37671*0.1251</f>
        <v>4712.6421</v>
      </c>
      <c r="L26" s="127"/>
    </row>
    <row r="27" spans="1:12">
      <c r="A27" s="26">
        <v>5</v>
      </c>
      <c r="B27" s="67" t="s">
        <v>102</v>
      </c>
      <c r="C27" s="82"/>
      <c r="D27" s="82"/>
      <c r="E27" s="82"/>
      <c r="F27" s="82"/>
      <c r="G27" s="82"/>
      <c r="H27" s="69"/>
      <c r="I27" s="36" t="s">
        <v>95</v>
      </c>
      <c r="J27" s="45">
        <v>323.7</v>
      </c>
      <c r="K27" s="128">
        <v>12000</v>
      </c>
      <c r="L27" s="129"/>
    </row>
    <row r="28" spans="1:12">
      <c r="A28" s="26">
        <v>6</v>
      </c>
      <c r="B28" s="67" t="s">
        <v>104</v>
      </c>
      <c r="C28" s="82"/>
      <c r="D28" s="82"/>
      <c r="E28" s="82"/>
      <c r="F28" s="82"/>
      <c r="G28" s="82"/>
      <c r="H28" s="69"/>
      <c r="I28" s="32" t="s">
        <v>89</v>
      </c>
      <c r="J28" s="15">
        <v>8</v>
      </c>
      <c r="K28" s="108">
        <f>32000*0.3367</f>
        <v>10774.4</v>
      </c>
      <c r="L28" s="109"/>
    </row>
    <row r="29" spans="1:12">
      <c r="A29" s="26">
        <v>7</v>
      </c>
      <c r="B29" s="67" t="s">
        <v>107</v>
      </c>
      <c r="C29" s="68"/>
      <c r="D29" s="68"/>
      <c r="E29" s="68"/>
      <c r="F29" s="68"/>
      <c r="G29" s="68"/>
      <c r="H29" s="69"/>
      <c r="I29" s="15" t="s">
        <v>88</v>
      </c>
      <c r="J29" s="15">
        <v>4</v>
      </c>
      <c r="K29" s="70">
        <v>160</v>
      </c>
      <c r="L29" s="71"/>
    </row>
    <row r="30" spans="1:12">
      <c r="A30" s="26">
        <v>8</v>
      </c>
      <c r="B30" s="68" t="s">
        <v>108</v>
      </c>
      <c r="C30" s="86"/>
      <c r="D30" s="86"/>
      <c r="E30" s="86"/>
      <c r="F30" s="86"/>
      <c r="G30" s="86"/>
      <c r="H30" s="86"/>
      <c r="I30" s="33" t="s">
        <v>88</v>
      </c>
      <c r="J30" s="25">
        <v>4</v>
      </c>
      <c r="K30" s="72">
        <f>4800/2</f>
        <v>2400</v>
      </c>
      <c r="L30" s="73"/>
    </row>
    <row r="31" spans="1:12">
      <c r="A31" s="26">
        <v>9</v>
      </c>
      <c r="B31" s="67" t="s">
        <v>109</v>
      </c>
      <c r="C31" s="82"/>
      <c r="D31" s="82"/>
      <c r="E31" s="82"/>
      <c r="F31" s="82"/>
      <c r="G31" s="82"/>
      <c r="H31" s="69"/>
      <c r="I31" s="25" t="s">
        <v>95</v>
      </c>
      <c r="J31" s="25">
        <v>931.5</v>
      </c>
      <c r="K31" s="128">
        <f>(2400+358)*2</f>
        <v>5516</v>
      </c>
      <c r="L31" s="129"/>
    </row>
    <row r="32" spans="1:12">
      <c r="A32" s="26">
        <v>10</v>
      </c>
      <c r="B32" s="67" t="s">
        <v>110</v>
      </c>
      <c r="C32" s="68"/>
      <c r="D32" s="68"/>
      <c r="E32" s="68"/>
      <c r="F32" s="68"/>
      <c r="G32" s="68"/>
      <c r="H32" s="69"/>
      <c r="I32" s="15" t="s">
        <v>88</v>
      </c>
      <c r="J32" s="25">
        <v>3</v>
      </c>
      <c r="K32" s="101">
        <v>4500</v>
      </c>
      <c r="L32" s="109"/>
    </row>
    <row r="33" spans="1:12">
      <c r="A33" s="26">
        <v>11</v>
      </c>
      <c r="B33" s="68" t="s">
        <v>115</v>
      </c>
      <c r="C33" s="68"/>
      <c r="D33" s="68"/>
      <c r="E33" s="68"/>
      <c r="F33" s="68"/>
      <c r="G33" s="68"/>
      <c r="H33" s="68"/>
      <c r="I33" s="15" t="s">
        <v>88</v>
      </c>
      <c r="J33" s="15">
        <v>11</v>
      </c>
      <c r="K33" s="108">
        <v>1228</v>
      </c>
      <c r="L33" s="109"/>
    </row>
    <row r="34" spans="1:12">
      <c r="A34" s="26">
        <v>12</v>
      </c>
      <c r="B34" s="67" t="s">
        <v>116</v>
      </c>
      <c r="C34" s="82"/>
      <c r="D34" s="82"/>
      <c r="E34" s="82"/>
      <c r="F34" s="82"/>
      <c r="G34" s="82"/>
      <c r="H34" s="69"/>
      <c r="I34" s="52" t="s">
        <v>95</v>
      </c>
      <c r="J34" s="25">
        <v>931.5</v>
      </c>
      <c r="K34" s="128">
        <f>(2400+358)*2</f>
        <v>5516</v>
      </c>
      <c r="L34" s="129"/>
    </row>
    <row r="35" spans="1:12">
      <c r="A35" s="26">
        <v>13</v>
      </c>
      <c r="B35" s="81" t="s">
        <v>117</v>
      </c>
      <c r="C35" s="81"/>
      <c r="D35" s="81"/>
      <c r="E35" s="81"/>
      <c r="F35" s="81"/>
      <c r="G35" s="81"/>
      <c r="H35" s="81"/>
      <c r="I35" s="54" t="s">
        <v>88</v>
      </c>
      <c r="J35" s="54">
        <v>12</v>
      </c>
      <c r="K35" s="133">
        <v>760</v>
      </c>
      <c r="L35" s="134"/>
    </row>
    <row r="36" spans="1:12">
      <c r="A36" s="26">
        <v>14</v>
      </c>
      <c r="B36" s="67" t="s">
        <v>118</v>
      </c>
      <c r="C36" s="68"/>
      <c r="D36" s="68"/>
      <c r="E36" s="68"/>
      <c r="F36" s="68"/>
      <c r="G36" s="68"/>
      <c r="H36" s="68"/>
      <c r="I36" s="35" t="s">
        <v>88</v>
      </c>
      <c r="J36" s="53">
        <v>2</v>
      </c>
      <c r="K36" s="72">
        <f>380*2</f>
        <v>760</v>
      </c>
      <c r="L36" s="73"/>
    </row>
    <row r="37" spans="1:12">
      <c r="A37" s="26">
        <v>15</v>
      </c>
      <c r="B37" s="67" t="s">
        <v>119</v>
      </c>
      <c r="C37" s="68"/>
      <c r="D37" s="68"/>
      <c r="E37" s="68"/>
      <c r="F37" s="68"/>
      <c r="G37" s="68"/>
      <c r="H37" s="68"/>
      <c r="I37" s="35" t="s">
        <v>88</v>
      </c>
      <c r="J37" s="53">
        <v>2</v>
      </c>
      <c r="K37" s="72">
        <f>250*2</f>
        <v>500</v>
      </c>
      <c r="L37" s="73"/>
    </row>
    <row r="38" spans="1:12">
      <c r="A38" s="26">
        <v>16</v>
      </c>
      <c r="B38" s="67" t="s">
        <v>120</v>
      </c>
      <c r="C38" s="68"/>
      <c r="D38" s="68"/>
      <c r="E38" s="68"/>
      <c r="F38" s="68"/>
      <c r="G38" s="68"/>
      <c r="H38" s="69"/>
      <c r="I38" s="15" t="s">
        <v>88</v>
      </c>
      <c r="J38" s="55">
        <v>2</v>
      </c>
      <c r="K38" s="130">
        <v>13000</v>
      </c>
      <c r="L38" s="131"/>
    </row>
    <row r="39" spans="1:12">
      <c r="A39" s="26">
        <v>17</v>
      </c>
      <c r="B39" s="67" t="s">
        <v>129</v>
      </c>
      <c r="C39" s="68"/>
      <c r="D39" s="68"/>
      <c r="E39" s="68"/>
      <c r="F39" s="68"/>
      <c r="G39" s="68"/>
      <c r="H39" s="69"/>
      <c r="I39" s="57" t="s">
        <v>88</v>
      </c>
      <c r="J39" s="15">
        <v>1</v>
      </c>
      <c r="K39" s="132">
        <f>20298/6</f>
        <v>3383</v>
      </c>
      <c r="L39" s="129"/>
    </row>
    <row r="40" spans="1:12">
      <c r="A40" s="25"/>
      <c r="B40" s="67" t="s">
        <v>113</v>
      </c>
      <c r="C40" s="68"/>
      <c r="D40" s="68"/>
      <c r="E40" s="68"/>
      <c r="F40" s="68"/>
      <c r="G40" s="68"/>
      <c r="H40" s="68"/>
      <c r="I40" s="25"/>
      <c r="J40" s="49"/>
      <c r="K40" s="138">
        <f>SUM(K24:L39)</f>
        <v>80964.542099999991</v>
      </c>
      <c r="L40" s="139"/>
    </row>
    <row r="41" spans="1:12" ht="15" customHeight="1">
      <c r="A41" s="25"/>
      <c r="B41" s="67" t="s">
        <v>137</v>
      </c>
      <c r="C41" s="68"/>
      <c r="D41" s="68"/>
      <c r="E41" s="68"/>
      <c r="F41" s="68"/>
      <c r="G41" s="68"/>
      <c r="H41" s="68"/>
      <c r="I41" s="25"/>
      <c r="J41" s="49"/>
      <c r="K41" s="99">
        <f>K40*0.14</f>
        <v>11335.035894000001</v>
      </c>
      <c r="L41" s="100"/>
    </row>
    <row r="42" spans="1:12" ht="15.75" thickBot="1">
      <c r="A42" s="25"/>
      <c r="B42" s="34" t="s">
        <v>114</v>
      </c>
      <c r="I42" s="50"/>
      <c r="J42" s="34"/>
      <c r="K42" s="140">
        <f>SUM(K40:L41)</f>
        <v>92299.577993999992</v>
      </c>
      <c r="L42" s="141"/>
    </row>
    <row r="43" spans="1:12" ht="16.5" thickBot="1">
      <c r="A43" s="14"/>
      <c r="B43" s="63" t="s">
        <v>24</v>
      </c>
      <c r="C43" s="64"/>
      <c r="D43" s="64"/>
      <c r="E43" s="64"/>
      <c r="F43" s="64"/>
      <c r="G43" s="64"/>
      <c r="H43" s="65"/>
      <c r="I43" s="14"/>
      <c r="J43" s="14"/>
      <c r="K43" s="103">
        <f>K42+K22+K23</f>
        <v>128930.78799400001</v>
      </c>
      <c r="L43" s="104"/>
    </row>
    <row r="44" spans="1:12">
      <c r="A44" t="s">
        <v>25</v>
      </c>
    </row>
    <row r="45" spans="1:12">
      <c r="A45" t="s">
        <v>26</v>
      </c>
      <c r="D45" s="39">
        <f>I4</f>
        <v>2014</v>
      </c>
      <c r="E45" s="34" t="s">
        <v>27</v>
      </c>
      <c r="G45" s="46">
        <f>K43-G18</f>
        <v>-130446.81200599996</v>
      </c>
      <c r="H45" s="34" t="s">
        <v>28</v>
      </c>
    </row>
    <row r="46" spans="1:12" ht="15.75" thickBot="1">
      <c r="A46" t="s">
        <v>29</v>
      </c>
      <c r="B46" s="39">
        <f>I4</f>
        <v>2014</v>
      </c>
      <c r="C46" s="34" t="s">
        <v>30</v>
      </c>
    </row>
    <row r="47" spans="1:12">
      <c r="A47" s="30" t="s">
        <v>2</v>
      </c>
      <c r="B47" s="83" t="s">
        <v>39</v>
      </c>
      <c r="C47" s="84"/>
      <c r="D47" s="84"/>
      <c r="E47" s="84"/>
      <c r="F47" s="83" t="s">
        <v>40</v>
      </c>
      <c r="G47" s="84"/>
      <c r="H47" s="85"/>
      <c r="I47" s="142" t="s">
        <v>41</v>
      </c>
      <c r="J47" s="143"/>
      <c r="K47" s="143"/>
      <c r="L47" s="144"/>
    </row>
    <row r="48" spans="1:12" ht="15.75" thickBot="1">
      <c r="A48" s="31"/>
      <c r="B48" s="105"/>
      <c r="C48" s="106"/>
      <c r="D48" s="106"/>
      <c r="E48" s="106"/>
      <c r="F48" s="105"/>
      <c r="G48" s="106"/>
      <c r="H48" s="107"/>
      <c r="I48" s="135" t="s">
        <v>98</v>
      </c>
      <c r="J48" s="136"/>
      <c r="K48" s="136"/>
      <c r="L48" s="137"/>
    </row>
    <row r="49" spans="1:12">
      <c r="A49" s="19" t="s">
        <v>33</v>
      </c>
      <c r="B49" s="96" t="s">
        <v>42</v>
      </c>
      <c r="C49" s="97"/>
      <c r="D49" s="97"/>
      <c r="E49" s="98"/>
      <c r="F49" s="93" t="s">
        <v>128</v>
      </c>
      <c r="G49" s="94"/>
      <c r="H49" s="95"/>
      <c r="I49" s="148" t="s">
        <v>48</v>
      </c>
      <c r="J49" s="149"/>
      <c r="K49" s="149"/>
      <c r="L49" s="150"/>
    </row>
    <row r="50" spans="1:12">
      <c r="A50" s="15" t="s">
        <v>34</v>
      </c>
      <c r="B50" s="67" t="s">
        <v>43</v>
      </c>
      <c r="C50" s="68"/>
      <c r="D50" s="68"/>
      <c r="E50" s="69"/>
      <c r="F50" s="87" t="s">
        <v>97</v>
      </c>
      <c r="G50" s="88"/>
      <c r="H50" s="89"/>
      <c r="I50" s="145" t="s">
        <v>49</v>
      </c>
      <c r="J50" s="146"/>
      <c r="K50" s="146"/>
      <c r="L50" s="147"/>
    </row>
    <row r="51" spans="1:12">
      <c r="A51" s="15" t="s">
        <v>35</v>
      </c>
      <c r="B51" s="67" t="s">
        <v>44</v>
      </c>
      <c r="C51" s="68"/>
      <c r="D51" s="68"/>
      <c r="E51" s="69"/>
      <c r="F51" s="87" t="s">
        <v>92</v>
      </c>
      <c r="G51" s="88"/>
      <c r="H51" s="89"/>
      <c r="I51" s="145" t="s">
        <v>50</v>
      </c>
      <c r="J51" s="146"/>
      <c r="K51" s="146"/>
      <c r="L51" s="147"/>
    </row>
    <row r="52" spans="1:12">
      <c r="A52" s="15" t="s">
        <v>36</v>
      </c>
      <c r="B52" s="67" t="s">
        <v>45</v>
      </c>
      <c r="C52" s="68"/>
      <c r="D52" s="68"/>
      <c r="E52" s="69"/>
      <c r="F52" s="87" t="s">
        <v>51</v>
      </c>
      <c r="G52" s="88"/>
      <c r="H52" s="89"/>
      <c r="I52" s="145" t="s">
        <v>52</v>
      </c>
      <c r="J52" s="146"/>
      <c r="K52" s="146"/>
      <c r="L52" s="147"/>
    </row>
    <row r="53" spans="1:12">
      <c r="A53" s="15" t="s">
        <v>37</v>
      </c>
      <c r="B53" s="67" t="s">
        <v>46</v>
      </c>
      <c r="C53" s="68"/>
      <c r="D53" s="68"/>
      <c r="E53" s="69"/>
      <c r="F53" s="87" t="s">
        <v>90</v>
      </c>
      <c r="G53" s="88"/>
      <c r="H53" s="89"/>
      <c r="I53" s="145" t="s">
        <v>53</v>
      </c>
      <c r="J53" s="146"/>
      <c r="K53" s="146"/>
      <c r="L53" s="147"/>
    </row>
    <row r="54" spans="1:12" ht="15.75" thickBot="1">
      <c r="A54" s="20" t="s">
        <v>38</v>
      </c>
      <c r="B54" s="90" t="s">
        <v>47</v>
      </c>
      <c r="C54" s="91"/>
      <c r="D54" s="91"/>
      <c r="E54" s="92"/>
      <c r="F54" s="78" t="s">
        <v>91</v>
      </c>
      <c r="G54" s="79"/>
      <c r="H54" s="80"/>
      <c r="I54" s="151" t="s">
        <v>54</v>
      </c>
      <c r="J54" s="152"/>
      <c r="K54" s="152"/>
      <c r="L54" s="153"/>
    </row>
    <row r="56" spans="1:12">
      <c r="A56" s="21" t="s">
        <v>58</v>
      </c>
      <c r="B56" s="39">
        <f>I4+1</f>
        <v>2015</v>
      </c>
      <c r="C56" s="34" t="s">
        <v>59</v>
      </c>
    </row>
    <row r="57" spans="1:12">
      <c r="A57" s="58" t="s">
        <v>131</v>
      </c>
    </row>
    <row r="58" spans="1:12">
      <c r="A58" s="58" t="s">
        <v>55</v>
      </c>
      <c r="F58" s="42">
        <f>H82</f>
        <v>9.0640546908291242</v>
      </c>
      <c r="G58" s="34" t="s">
        <v>56</v>
      </c>
    </row>
    <row r="59" spans="1:12">
      <c r="A59" s="28" t="s">
        <v>57</v>
      </c>
      <c r="E59" s="39">
        <f>I4</f>
        <v>2014</v>
      </c>
      <c r="F59" s="34" t="s">
        <v>60</v>
      </c>
      <c r="K59" s="32">
        <f>I4+1</f>
        <v>2015</v>
      </c>
      <c r="L59" t="s">
        <v>61</v>
      </c>
    </row>
    <row r="60" spans="1:12">
      <c r="A60" s="28" t="s">
        <v>64</v>
      </c>
    </row>
    <row r="61" spans="1:12">
      <c r="A61" s="28" t="s">
        <v>62</v>
      </c>
    </row>
    <row r="62" spans="1:12">
      <c r="A62" s="28" t="s">
        <v>63</v>
      </c>
    </row>
    <row r="63" spans="1:12">
      <c r="A63" s="28" t="s">
        <v>65</v>
      </c>
    </row>
    <row r="65" spans="1:11">
      <c r="A65" s="28" t="s">
        <v>66</v>
      </c>
      <c r="B65" s="39">
        <f>I4+1</f>
        <v>2015</v>
      </c>
      <c r="C65" s="34" t="s">
        <v>67</v>
      </c>
    </row>
    <row r="66" spans="1:11">
      <c r="A66" s="28" t="s">
        <v>68</v>
      </c>
    </row>
    <row r="67" spans="1:11">
      <c r="A67" s="28" t="s">
        <v>69</v>
      </c>
      <c r="J67" s="17">
        <v>7500</v>
      </c>
      <c r="K67" t="s">
        <v>12</v>
      </c>
    </row>
    <row r="68" spans="1:11">
      <c r="A68" s="28" t="s">
        <v>70</v>
      </c>
      <c r="J68" s="17">
        <v>9500</v>
      </c>
      <c r="K68" t="s">
        <v>12</v>
      </c>
    </row>
    <row r="69" spans="1:11">
      <c r="A69" s="28" t="s">
        <v>71</v>
      </c>
      <c r="J69" s="37">
        <v>17000</v>
      </c>
      <c r="K69" t="s">
        <v>12</v>
      </c>
    </row>
    <row r="70" spans="1:11">
      <c r="A70" s="28" t="s">
        <v>72</v>
      </c>
      <c r="J70" s="17">
        <v>1200</v>
      </c>
      <c r="K70" t="s">
        <v>12</v>
      </c>
    </row>
    <row r="71" spans="1:11">
      <c r="A71" s="28" t="s">
        <v>73</v>
      </c>
      <c r="J71" s="17">
        <v>1000</v>
      </c>
      <c r="K71" t="s">
        <v>12</v>
      </c>
    </row>
    <row r="72" spans="1:11">
      <c r="A72" s="28" t="s">
        <v>74</v>
      </c>
      <c r="J72" s="17">
        <v>30000</v>
      </c>
      <c r="K72" t="s">
        <v>12</v>
      </c>
    </row>
    <row r="73" spans="1:11">
      <c r="A73" s="58" t="s">
        <v>130</v>
      </c>
      <c r="J73" s="17">
        <v>12000</v>
      </c>
      <c r="K73" t="s">
        <v>12</v>
      </c>
    </row>
    <row r="74" spans="1:11">
      <c r="A74" s="28" t="s">
        <v>75</v>
      </c>
      <c r="J74" s="17">
        <v>30000</v>
      </c>
      <c r="K74" t="s">
        <v>12</v>
      </c>
    </row>
    <row r="75" spans="1:11">
      <c r="A75" s="28" t="s">
        <v>76</v>
      </c>
      <c r="J75" s="17">
        <v>30000</v>
      </c>
      <c r="K75" t="s">
        <v>12</v>
      </c>
    </row>
    <row r="76" spans="1:11">
      <c r="A76" s="58" t="s">
        <v>132</v>
      </c>
      <c r="J76" s="37">
        <v>300000</v>
      </c>
      <c r="K76" t="s">
        <v>12</v>
      </c>
    </row>
    <row r="77" spans="1:11">
      <c r="A77" s="58" t="s">
        <v>133</v>
      </c>
      <c r="B77" s="27"/>
      <c r="C77" s="27"/>
      <c r="J77" s="37">
        <v>120000</v>
      </c>
      <c r="K77" t="s">
        <v>12</v>
      </c>
    </row>
    <row r="78" spans="1:11">
      <c r="A78" s="58" t="s">
        <v>134</v>
      </c>
      <c r="B78" s="27"/>
      <c r="C78" s="27"/>
      <c r="J78" s="37">
        <v>100000</v>
      </c>
      <c r="K78" t="s">
        <v>12</v>
      </c>
    </row>
    <row r="79" spans="1:11">
      <c r="A79" s="58" t="s">
        <v>135</v>
      </c>
      <c r="B79" s="27"/>
      <c r="C79" s="27"/>
      <c r="J79" s="37">
        <v>60000</v>
      </c>
      <c r="K79" t="s">
        <v>12</v>
      </c>
    </row>
    <row r="80" spans="1:11">
      <c r="A80" s="22" t="s">
        <v>77</v>
      </c>
      <c r="J80" s="4">
        <f>SUM(J67:J79)</f>
        <v>718200</v>
      </c>
      <c r="K80" s="23" t="s">
        <v>78</v>
      </c>
    </row>
    <row r="81" spans="1:12">
      <c r="A81" s="28" t="s">
        <v>79</v>
      </c>
      <c r="H81" s="39">
        <f>I4</f>
        <v>2014</v>
      </c>
      <c r="I81" t="s">
        <v>87</v>
      </c>
      <c r="K81" s="4">
        <f>G45</f>
        <v>-130446.81200599996</v>
      </c>
    </row>
    <row r="82" spans="1:12">
      <c r="A82" s="28" t="s">
        <v>80</v>
      </c>
      <c r="C82" s="46">
        <f>J80+K81</f>
        <v>587753.18799400004</v>
      </c>
      <c r="D82" s="39" t="s">
        <v>81</v>
      </c>
      <c r="E82" s="47">
        <f>I4+1</f>
        <v>2015</v>
      </c>
      <c r="F82" s="34" t="s">
        <v>83</v>
      </c>
      <c r="H82" s="42">
        <f>C82/(E6*12)</f>
        <v>9.0640546908291242</v>
      </c>
      <c r="I82" t="s">
        <v>84</v>
      </c>
    </row>
    <row r="84" spans="1:12">
      <c r="B84" s="34" t="s">
        <v>85</v>
      </c>
    </row>
    <row r="85" spans="1:12">
      <c r="B85" s="34" t="s">
        <v>40</v>
      </c>
      <c r="I85" t="s">
        <v>86</v>
      </c>
    </row>
    <row r="86" spans="1:12">
      <c r="A86" s="34"/>
      <c r="I86" s="34"/>
      <c r="J86" s="34"/>
      <c r="K86" s="34"/>
      <c r="L86" s="48" t="s">
        <v>103</v>
      </c>
    </row>
  </sheetData>
  <mergeCells count="74">
    <mergeCell ref="B54:E54"/>
    <mergeCell ref="F54:H54"/>
    <mergeCell ref="I54:L54"/>
    <mergeCell ref="B52:E52"/>
    <mergeCell ref="F52:H52"/>
    <mergeCell ref="I52:L52"/>
    <mergeCell ref="B53:E53"/>
    <mergeCell ref="F53:H53"/>
    <mergeCell ref="I53:L53"/>
    <mergeCell ref="B51:E51"/>
    <mergeCell ref="F51:H51"/>
    <mergeCell ref="I51:L51"/>
    <mergeCell ref="B49:E49"/>
    <mergeCell ref="F49:H49"/>
    <mergeCell ref="I49:L49"/>
    <mergeCell ref="B50:E50"/>
    <mergeCell ref="F50:H50"/>
    <mergeCell ref="I50:L50"/>
    <mergeCell ref="B48:E48"/>
    <mergeCell ref="F48:H48"/>
    <mergeCell ref="I48:L48"/>
    <mergeCell ref="B40:H40"/>
    <mergeCell ref="K40:L40"/>
    <mergeCell ref="B41:H41"/>
    <mergeCell ref="K41:L41"/>
    <mergeCell ref="K42:L42"/>
    <mergeCell ref="K43:L43"/>
    <mergeCell ref="B47:E47"/>
    <mergeCell ref="F47:H47"/>
    <mergeCell ref="I47:L47"/>
    <mergeCell ref="B39:H39"/>
    <mergeCell ref="K39:L39"/>
    <mergeCell ref="B34:H34"/>
    <mergeCell ref="K34:L34"/>
    <mergeCell ref="B35:H35"/>
    <mergeCell ref="K35:L35"/>
    <mergeCell ref="B36:H36"/>
    <mergeCell ref="K36:L36"/>
    <mergeCell ref="B30:H30"/>
    <mergeCell ref="K30:L30"/>
    <mergeCell ref="B37:H37"/>
    <mergeCell ref="K37:L37"/>
    <mergeCell ref="B38:H38"/>
    <mergeCell ref="K38:L38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25:H25"/>
    <mergeCell ref="K25:L25"/>
    <mergeCell ref="B26:H26"/>
    <mergeCell ref="K26:L26"/>
    <mergeCell ref="B27:H27"/>
    <mergeCell ref="K27:L27"/>
    <mergeCell ref="B24:H24"/>
    <mergeCell ref="K24:L24"/>
    <mergeCell ref="A2:L2"/>
    <mergeCell ref="A3:L3"/>
    <mergeCell ref="A7:B7"/>
    <mergeCell ref="A19:B19"/>
    <mergeCell ref="B20:H20"/>
    <mergeCell ref="K20:L20"/>
    <mergeCell ref="B21:H21"/>
    <mergeCell ref="K21:L21"/>
    <mergeCell ref="B22:H22"/>
    <mergeCell ref="K22:L22"/>
    <mergeCell ref="K23:L23"/>
    <mergeCell ref="E4:H4"/>
  </mergeCells>
  <pageMargins left="0.25" right="0.25" top="0.42" bottom="0.55000000000000004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2015-03-25T12:28:26Z</dcterms:modified>
</cp:coreProperties>
</file>