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55" i="3"/>
  <c r="K52"/>
  <c r="K50"/>
  <c r="K28" l="1"/>
  <c r="J91" l="1"/>
  <c r="K49" l="1"/>
  <c r="K48" l="1"/>
  <c r="K45" l="1"/>
  <c r="K44"/>
  <c r="K42" l="1"/>
  <c r="K41" l="1"/>
  <c r="J39" l="1"/>
  <c r="K40" l="1"/>
  <c r="K39" l="1"/>
  <c r="K38" l="1"/>
  <c r="G20" l="1"/>
  <c r="K35" l="1"/>
  <c r="K32" l="1"/>
  <c r="K31" l="1"/>
  <c r="K29" l="1"/>
  <c r="K27" l="1"/>
  <c r="K26" l="1"/>
  <c r="E93" l="1"/>
  <c r="B75"/>
  <c r="B66"/>
  <c r="B56"/>
  <c r="D55"/>
  <c r="G18"/>
  <c r="G17"/>
  <c r="G16"/>
  <c r="G15"/>
  <c r="G7"/>
  <c r="I7" s="1"/>
  <c r="A21" s="1"/>
  <c r="B6"/>
  <c r="K51" l="1"/>
  <c r="K53" s="1"/>
  <c r="J14"/>
  <c r="I92" l="1"/>
  <c r="C93" s="1"/>
  <c r="G93" s="1"/>
  <c r="F69" s="1"/>
</calcChain>
</file>

<file path=xl/sharedStrings.xml><?xml version="1.0" encoding="utf-8"?>
<sst xmlns="http://schemas.openxmlformats.org/spreadsheetml/2006/main" count="203" uniqueCount="152">
  <si>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</si>
  <si>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</si>
  <si>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</si>
  <si>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</si>
  <si>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</si>
  <si>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</si>
  <si>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</si>
  <si>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</si>
  <si>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</si>
  <si>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</si>
  <si>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</si>
  <si>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</si>
  <si>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</si>
  <si>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</si>
  <si>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</si>
  <si>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</si>
  <si>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</si>
  <si>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</si>
  <si>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</si>
  <si>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</si>
  <si>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</si>
  <si>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</si>
  <si>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</si>
  <si>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</si>
  <si>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по ул. Ал. Невского за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</si>
  <si>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</si>
  <si>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</si>
  <si>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</si>
  <si>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</si>
  <si>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</si>
  <si>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</si>
  <si>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</si>
  <si>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</si>
  <si>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</si>
  <si>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</si>
  <si>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</si>
  <si>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</si>
  <si>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</si>
  <si>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</si>
  <si>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</si>
  <si>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</si>
  <si>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</si>
  <si>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</si>
  <si>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</si>
  <si>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</si>
  <si>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</si>
  <si>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</si>
  <si>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</si>
  <si>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</si>
  <si>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13,96 руб./м</t>
    </r>
    <r>
      <rPr>
        <sz val="11"/>
        <color theme="1"/>
        <rFont val="Calibri"/>
        <family val="2"/>
        <charset val="204"/>
      </rPr>
      <t>²</t>
    </r>
  </si>
  <si>
    <t>13,96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</si>
  <si>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</si>
  <si>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</si>
  <si>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r>
      <t>13,97 руб./м</t>
    </r>
    <r>
      <rPr>
        <sz val="11"/>
        <color theme="1"/>
        <rFont val="Calibri"/>
        <family val="2"/>
        <charset val="204"/>
      </rPr>
      <t>²</t>
    </r>
  </si>
  <si>
    <t>22,30 руб./м²</t>
  </si>
  <si>
    <t>258,33 руб./чел.</t>
  </si>
  <si>
    <t>56,27 руб./чел.</t>
  </si>
  <si>
    <t>100,05 руб./чел.</t>
  </si>
  <si>
    <t xml:space="preserve"> - содержание общего имущества - 15,64 рубля с кв.метра общей площади в месяц;</t>
  </si>
  <si>
    <t xml:space="preserve"> - содержание общедомовых приборов учета - 1,09 рубля с кв.метра в месяц;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</si>
  <si>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</si>
  <si>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</si>
  <si>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</si>
  <si>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</si>
  <si>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</si>
  <si>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</si>
  <si>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</si>
  <si>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</si>
  <si>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</si>
  <si>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</si>
  <si>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</si>
  <si>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</si>
  <si>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</si>
  <si>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</si>
  <si>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</si>
  <si>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</si>
  <si>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</si>
  <si>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</si>
  <si>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</si>
  <si>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</si>
  <si>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</si>
  <si>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</si>
  <si>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</si>
  <si>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</si>
  <si>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99/2</t>
  </si>
  <si>
    <t>3.  Соответственно,  компания  имеет  задолженность  перед  поставщиками  услуг:</t>
  </si>
  <si>
    <t>шт.</t>
  </si>
  <si>
    <t>Замена манометров в ИТП (50%)</t>
  </si>
  <si>
    <t>Замена термометров в ИТП (50%)</t>
  </si>
  <si>
    <t>мес.</t>
  </si>
  <si>
    <t>Техническое освидетельствование лифта</t>
  </si>
  <si>
    <t>222,17 руб./чел.</t>
  </si>
  <si>
    <t>52,04 руб./чел.</t>
  </si>
  <si>
    <t>98,22 руб./чел.</t>
  </si>
  <si>
    <t xml:space="preserve">рубля          </t>
  </si>
  <si>
    <t>с  кв. метра.</t>
  </si>
  <si>
    <t xml:space="preserve">            составит </t>
  </si>
  <si>
    <t xml:space="preserve">    на</t>
  </si>
  <si>
    <t>рубля   с  кв.  метра  в  месяц;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</si>
  <si>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</si>
  <si>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</si>
  <si>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t>99/2 (</t>
  </si>
  <si>
    <t>м/час</t>
  </si>
  <si>
    <t>раб.</t>
  </si>
  <si>
    <t>Установка новогодней елки.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</si>
  <si>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</si>
  <si>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А-Н 99-2(1)</t>
  </si>
  <si>
    <t>Ремонт теплосчетчика 1 категории ТЭМ-104 (ИТП)(50%)</t>
  </si>
  <si>
    <t>Вывоз снега с придомовой территории в январе (19,70%)</t>
  </si>
  <si>
    <t>Вывоз снега с придомовой территории в марте (19,70%)</t>
  </si>
  <si>
    <t>Сброс снега с карнизов</t>
  </si>
  <si>
    <t>Уборка снега с кровли (19,70%)</t>
  </si>
  <si>
    <t>Замена светильника 5 эт., замена патрона и лампы - вход в подъезд</t>
  </si>
  <si>
    <t>Сброс снега с карнизов в марте (4 карниза)</t>
  </si>
  <si>
    <t>Генеральная уборка подъездов в апреле</t>
  </si>
  <si>
    <t>Всего в 2014году:</t>
  </si>
  <si>
    <t>ИТОГО за 2014год:</t>
  </si>
  <si>
    <t>ИТОГО на 31.12.2014г:</t>
  </si>
  <si>
    <t>Перерасход (+) или экономия (-) средств в 2013 году.</t>
  </si>
  <si>
    <t>Корректировка по теплу за 2013</t>
  </si>
  <si>
    <t>Ремонт горки на детской площадке.</t>
  </si>
  <si>
    <t>Модернизация видеонаблюдения(54,90%)</t>
  </si>
  <si>
    <t>п.м.</t>
  </si>
  <si>
    <t>Покраска бордюров (19,70%)</t>
  </si>
  <si>
    <t>Техническое обслуживание видеонаблюдения за 2014 г.</t>
  </si>
  <si>
    <t>Программирование ключа.</t>
  </si>
  <si>
    <t>Госповерка теплосчетчиков (50%)</t>
  </si>
  <si>
    <t>Передача бесхозных сетей тепловой энергии.</t>
  </si>
  <si>
    <t xml:space="preserve"> -</t>
  </si>
  <si>
    <t>Монтаж снегозадержателя на кровле трансформаторной подстанции.(19,70%)</t>
  </si>
  <si>
    <t xml:space="preserve">рублей ( 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</si>
  <si>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1 -  </t>
    </r>
    <r>
      <rPr>
        <sz val="11"/>
        <color theme="1"/>
        <rFont val="Calibri"/>
        <family val="2"/>
        <charset val="204"/>
        <scheme val="minor"/>
      </rPr>
      <t xml:space="preserve">                           </t>
    </r>
  </si>
  <si>
    <r>
      <t xml:space="preserve">оф </t>
    </r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                            </t>
    </r>
  </si>
  <si>
    <r>
      <t xml:space="preserve">оф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            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</si>
  <si>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>-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</si>
  <si>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10 -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</si>
  <si>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11 -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</si>
  <si>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20 -</t>
    </r>
    <r>
      <rPr>
        <sz val="11"/>
        <color theme="1"/>
        <rFont val="Calibri"/>
        <family val="2"/>
        <charset val="204"/>
        <scheme val="minor"/>
      </rPr>
      <t xml:space="preserve">                               </t>
    </r>
  </si>
  <si>
    <r>
      <t>кв</t>
    </r>
    <r>
      <rPr>
        <b/>
        <sz val="11"/>
        <color theme="1"/>
        <rFont val="Calibri"/>
        <family val="2"/>
        <charset val="204"/>
        <scheme val="minor"/>
      </rPr>
      <t>.22 -</t>
    </r>
    <r>
      <rPr>
        <sz val="11"/>
        <color theme="1"/>
        <rFont val="Calibri"/>
        <family val="2"/>
        <charset val="204"/>
        <scheme val="minor"/>
      </rPr>
      <t xml:space="preserve">                        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</si>
  <si>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33 - </t>
    </r>
    <r>
      <rPr>
        <sz val="11"/>
        <color theme="1"/>
        <rFont val="Calibri"/>
        <family val="2"/>
        <charset val="204"/>
        <scheme val="minor"/>
      </rPr>
      <t xml:space="preserve">                          </t>
    </r>
  </si>
  <si>
    <t xml:space="preserve">  -  замена освещения в подъезде</t>
  </si>
  <si>
    <t xml:space="preserve">  -  ремонт 1 этажа </t>
  </si>
  <si>
    <t xml:space="preserve">  -  ремонт козырька над входом в подъезд</t>
  </si>
  <si>
    <t>Что  с   учетом    перерасхода (+) или экономии (-)   средств   в   2014  году  в  размере</t>
  </si>
  <si>
    <t>Ремонт уличного освещения (замена ламп в светильниках)(19,70%)</t>
  </si>
  <si>
    <t>Монтаж общей антенны "Планар МХ951" с настройкой</t>
  </si>
  <si>
    <t>Ремонт уличного освещения (установка светильников НГБ)(19,70%)</t>
  </si>
  <si>
    <t xml:space="preserve">  -  передача бесхозных инженерных сетей</t>
  </si>
  <si>
    <t xml:space="preserve">  -  замена стеклопакета на 2 этаже </t>
  </si>
  <si>
    <t xml:space="preserve"> Гкал/м²</t>
  </si>
  <si>
    <t>Накладные расходы (14%)</t>
  </si>
  <si>
    <t>Генеральная уборка подъездов в ноябре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</si>
</sst>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4" fontId="0" fillId="0" borderId="0" xfId="0" applyNumberFormat="1" applyFill="1"/>
    <xf numFmtId="0" fontId="0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/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13" xfId="0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4" fontId="1" fillId="0" borderId="0" xfId="0" applyNumberFormat="1" applyFont="1" applyFill="1"/>
    <xf numFmtId="4" fontId="6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0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1" fontId="9" fillId="0" borderId="1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4" fontId="9" fillId="0" borderId="0" xfId="0" applyNumberFormat="1" applyFont="1"/>
    <xf numFmtId="0" fontId="0" fillId="0" borderId="10" xfId="0" applyFont="1" applyBorder="1" applyAlignment="1">
      <alignment horizontal="center"/>
    </xf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15" xfId="0" applyNumberFormat="1" applyFont="1" applyBorder="1" applyAlignment="1"/>
    <xf numFmtId="0" fontId="0" fillId="0" borderId="0" xfId="0" applyFill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8" xfId="0" applyNumberFormat="1" applyFont="1" applyBorder="1" applyAlignment="1">
      <alignment horizontal="right" vertical="center"/>
    </xf>
    <xf numFmtId="4" fontId="0" fillId="0" borderId="9" xfId="0" applyNumberFormat="1" applyFont="1" applyBorder="1" applyAlignment="1">
      <alignment horizontal="right" vertical="center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9" fillId="0" borderId="8" xfId="0" applyNumberFormat="1" applyFont="1" applyFill="1" applyBorder="1" applyAlignment="1"/>
    <xf numFmtId="4" fontId="9" fillId="0" borderId="9" xfId="0" applyNumberFormat="1" applyFont="1" applyFill="1" applyBorder="1" applyAlignment="1"/>
    <xf numFmtId="4" fontId="9" fillId="0" borderId="8" xfId="0" applyNumberFormat="1" applyFont="1" applyFill="1" applyBorder="1" applyAlignment="1">
      <alignment horizontal="right" vertical="center"/>
    </xf>
    <xf numFmtId="4" fontId="9" fillId="0" borderId="9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topLeftCell="A33" workbookViewId="0">
      <selection activeCell="N49" sqref="N49"/>
    </sheetView>
  </sheetViews>
  <sheetFormatPr defaultRowHeight="15"/>
  <cols>
    <col min="1" max="1" width="6" customWidth="1"/>
    <col min="2" max="5" width="9.140625" style="41"/>
    <col min="6" max="6" width="9.42578125" style="41" customWidth="1"/>
    <col min="7" max="7" width="12.85546875" style="41" customWidth="1"/>
    <col min="8" max="8" width="8.42578125" style="41" customWidth="1"/>
    <col min="9" max="9" width="10.7109375" customWidth="1"/>
    <col min="10" max="10" width="11.28515625" bestFit="1" customWidth="1"/>
    <col min="11" max="11" width="10.85546875" customWidth="1"/>
    <col min="12" max="12" width="2.42578125" customWidth="1"/>
  </cols>
  <sheetData>
    <row r="1" spans="1:12">
      <c r="K1" s="35" t="s">
        <v>106</v>
      </c>
    </row>
    <row r="2" spans="1:12" ht="18.7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18.7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18.75">
      <c r="A4" s="1"/>
      <c r="B4" s="69"/>
      <c r="C4" s="40" t="s">
        <v>2</v>
      </c>
      <c r="D4" s="69" t="s">
        <v>84</v>
      </c>
      <c r="E4" s="132" t="s">
        <v>24</v>
      </c>
      <c r="F4" s="132"/>
      <c r="G4" s="132"/>
      <c r="H4" s="132"/>
      <c r="I4" s="13">
        <v>2014</v>
      </c>
      <c r="J4" s="32" t="s">
        <v>25</v>
      </c>
    </row>
    <row r="5" spans="1:12" ht="19.5" customHeight="1">
      <c r="J5" s="29"/>
    </row>
    <row r="6" spans="1:12" ht="15.75">
      <c r="A6" s="2" t="s">
        <v>30</v>
      </c>
      <c r="B6" s="39">
        <f>I4</f>
        <v>2014</v>
      </c>
      <c r="C6" s="41" t="s">
        <v>31</v>
      </c>
      <c r="D6" s="42" t="s">
        <v>101</v>
      </c>
      <c r="E6" s="27">
        <v>3208.9</v>
      </c>
      <c r="F6" s="41" t="s">
        <v>81</v>
      </c>
      <c r="J6" s="29"/>
    </row>
    <row r="7" spans="1:12" ht="15.75">
      <c r="A7" s="91">
        <v>1939006.26</v>
      </c>
      <c r="B7" s="91"/>
      <c r="C7" s="43" t="s">
        <v>3</v>
      </c>
      <c r="G7" s="44">
        <f>(A7-J8)</f>
        <v>1613480.1</v>
      </c>
      <c r="H7" s="41" t="s">
        <v>130</v>
      </c>
      <c r="I7" s="5">
        <f>(G7/A7)*100</f>
        <v>83.211701441335222</v>
      </c>
      <c r="J7" s="65" t="s">
        <v>4</v>
      </c>
    </row>
    <row r="8" spans="1:12" ht="15.75">
      <c r="A8" t="s">
        <v>5</v>
      </c>
      <c r="J8" s="26">
        <v>325526.15999999997</v>
      </c>
      <c r="K8" t="s">
        <v>6</v>
      </c>
    </row>
    <row r="9" spans="1:12">
      <c r="A9" t="s">
        <v>7</v>
      </c>
      <c r="J9" s="29"/>
    </row>
    <row r="10" spans="1:12">
      <c r="A10" t="s">
        <v>131</v>
      </c>
      <c r="B10" s="22">
        <v>10861.27</v>
      </c>
      <c r="C10" s="41" t="s">
        <v>12</v>
      </c>
      <c r="E10" s="42" t="s">
        <v>134</v>
      </c>
      <c r="F10" s="22">
        <v>23588.42</v>
      </c>
      <c r="G10" s="41" t="s">
        <v>12</v>
      </c>
      <c r="I10" t="s">
        <v>137</v>
      </c>
      <c r="J10" s="21">
        <v>14536.48</v>
      </c>
      <c r="K10" t="s">
        <v>12</v>
      </c>
    </row>
    <row r="11" spans="1:12">
      <c r="A11" t="s">
        <v>132</v>
      </c>
      <c r="B11" s="22">
        <v>62147.91</v>
      </c>
      <c r="C11" s="41" t="s">
        <v>12</v>
      </c>
      <c r="E11" s="42" t="s">
        <v>135</v>
      </c>
      <c r="F11" s="22">
        <v>15031.74</v>
      </c>
      <c r="G11" s="41" t="s">
        <v>12</v>
      </c>
      <c r="I11" t="s">
        <v>138</v>
      </c>
      <c r="J11" s="21">
        <v>12532.79</v>
      </c>
      <c r="K11" t="s">
        <v>12</v>
      </c>
    </row>
    <row r="12" spans="1:12">
      <c r="A12" t="s">
        <v>133</v>
      </c>
      <c r="B12" s="22">
        <v>17002.78</v>
      </c>
      <c r="C12" s="41" t="s">
        <v>12</v>
      </c>
      <c r="E12" s="42" t="s">
        <v>136</v>
      </c>
      <c r="F12" s="22">
        <v>24277</v>
      </c>
      <c r="G12" s="41" t="s">
        <v>12</v>
      </c>
      <c r="I12" t="s">
        <v>139</v>
      </c>
      <c r="J12" s="21">
        <v>21366.98</v>
      </c>
      <c r="K12" t="s">
        <v>12</v>
      </c>
    </row>
    <row r="13" spans="1:12" ht="20.25" customHeight="1">
      <c r="B13" s="22"/>
      <c r="J13" s="29"/>
    </row>
    <row r="14" spans="1:12" ht="15.75">
      <c r="A14" t="s">
        <v>85</v>
      </c>
      <c r="J14" s="27">
        <f>G15+G16+G17+G18</f>
        <v>325526.15999999997</v>
      </c>
      <c r="K14" s="15"/>
    </row>
    <row r="15" spans="1:12">
      <c r="A15" s="6" t="s">
        <v>8</v>
      </c>
      <c r="B15" s="41" t="s">
        <v>9</v>
      </c>
      <c r="G15" s="45">
        <f>(J8*43.5/100)</f>
        <v>141603.87959999999</v>
      </c>
      <c r="H15" s="41" t="s">
        <v>12</v>
      </c>
      <c r="J15" s="29"/>
    </row>
    <row r="16" spans="1:12">
      <c r="A16" s="6" t="s">
        <v>8</v>
      </c>
      <c r="B16" s="41" t="s">
        <v>10</v>
      </c>
      <c r="G16" s="45">
        <f>(J8*36.6/100)</f>
        <v>119142.57456000001</v>
      </c>
      <c r="H16" s="41" t="s">
        <v>12</v>
      </c>
      <c r="J16" s="29"/>
    </row>
    <row r="17" spans="1:12">
      <c r="A17" s="6" t="s">
        <v>8</v>
      </c>
      <c r="B17" s="41" t="s">
        <v>11</v>
      </c>
      <c r="G17" s="45">
        <f>(J8*12.5/100)</f>
        <v>40690.769999999997</v>
      </c>
      <c r="H17" s="41" t="s">
        <v>12</v>
      </c>
      <c r="J17" s="29"/>
      <c r="K17" s="3"/>
      <c r="L17" s="10"/>
    </row>
    <row r="18" spans="1:12">
      <c r="A18" s="6" t="s">
        <v>8</v>
      </c>
      <c r="B18" s="41" t="s">
        <v>16</v>
      </c>
      <c r="G18" s="45">
        <f>(J8*7.4/100)</f>
        <v>24088.935839999998</v>
      </c>
      <c r="H18" s="41" t="s">
        <v>12</v>
      </c>
      <c r="J18" s="29"/>
    </row>
    <row r="19" spans="1:12" ht="21.75" customHeight="1">
      <c r="G19" s="46"/>
      <c r="J19" s="29"/>
    </row>
    <row r="20" spans="1:12">
      <c r="A20" s="7" t="s">
        <v>13</v>
      </c>
      <c r="G20" s="45">
        <f>E6*4.74*12</f>
        <v>182522.23200000002</v>
      </c>
      <c r="H20" s="41" t="s">
        <v>14</v>
      </c>
      <c r="J20" s="29"/>
    </row>
    <row r="21" spans="1:12" ht="15.75" thickBot="1">
      <c r="A21" s="96">
        <f>(G20*I7/100)</f>
        <v>151879.85475590124</v>
      </c>
      <c r="B21" s="96"/>
      <c r="C21" s="41" t="s">
        <v>17</v>
      </c>
      <c r="J21" s="29"/>
    </row>
    <row r="22" spans="1:12">
      <c r="A22" s="8" t="s">
        <v>2</v>
      </c>
      <c r="B22" s="129" t="s">
        <v>23</v>
      </c>
      <c r="C22" s="130"/>
      <c r="D22" s="130"/>
      <c r="E22" s="130"/>
      <c r="F22" s="130"/>
      <c r="G22" s="130"/>
      <c r="H22" s="131"/>
      <c r="I22" s="8" t="s">
        <v>21</v>
      </c>
      <c r="J22" s="8" t="s">
        <v>20</v>
      </c>
      <c r="K22" s="92" t="s">
        <v>18</v>
      </c>
      <c r="L22" s="93"/>
    </row>
    <row r="23" spans="1:12" ht="15.75" thickBot="1">
      <c r="A23" s="9" t="s">
        <v>15</v>
      </c>
      <c r="B23" s="120"/>
      <c r="C23" s="121"/>
      <c r="D23" s="121"/>
      <c r="E23" s="121"/>
      <c r="F23" s="121"/>
      <c r="G23" s="121"/>
      <c r="H23" s="122"/>
      <c r="I23" s="9" t="s">
        <v>22</v>
      </c>
      <c r="J23" s="9"/>
      <c r="K23" s="94" t="s">
        <v>19</v>
      </c>
      <c r="L23" s="95"/>
    </row>
    <row r="24" spans="1:12" ht="15.75" thickBot="1">
      <c r="A24" s="11"/>
      <c r="B24" s="123" t="s">
        <v>118</v>
      </c>
      <c r="C24" s="124"/>
      <c r="D24" s="124"/>
      <c r="E24" s="124"/>
      <c r="F24" s="124"/>
      <c r="G24" s="124"/>
      <c r="H24" s="125"/>
      <c r="I24" s="38"/>
      <c r="J24" s="28"/>
      <c r="K24" s="113">
        <v>51134.96</v>
      </c>
      <c r="L24" s="114"/>
    </row>
    <row r="25" spans="1:12">
      <c r="A25" s="12">
        <v>1</v>
      </c>
      <c r="B25" s="126" t="s">
        <v>119</v>
      </c>
      <c r="C25" s="127"/>
      <c r="D25" s="127"/>
      <c r="E25" s="127"/>
      <c r="F25" s="127"/>
      <c r="G25" s="127"/>
      <c r="H25" s="128"/>
      <c r="I25" s="71" t="s">
        <v>149</v>
      </c>
      <c r="J25" s="12">
        <v>1.5598000000000001E-2</v>
      </c>
      <c r="K25" s="133">
        <v>-91444.81</v>
      </c>
      <c r="L25" s="134"/>
    </row>
    <row r="26" spans="1:12" ht="14.25" customHeight="1">
      <c r="A26" s="12">
        <v>2</v>
      </c>
      <c r="B26" s="98" t="s">
        <v>110</v>
      </c>
      <c r="C26" s="97"/>
      <c r="D26" s="97"/>
      <c r="E26" s="97"/>
      <c r="F26" s="97"/>
      <c r="G26" s="97"/>
      <c r="H26" s="99"/>
      <c r="I26" s="12" t="s">
        <v>105</v>
      </c>
      <c r="J26" s="12">
        <v>370.18</v>
      </c>
      <c r="K26" s="109">
        <f>11000*0.187</f>
        <v>2057</v>
      </c>
      <c r="L26" s="110"/>
    </row>
    <row r="27" spans="1:12">
      <c r="A27" s="12">
        <v>3</v>
      </c>
      <c r="B27" s="98" t="s">
        <v>107</v>
      </c>
      <c r="C27" s="108"/>
      <c r="D27" s="108"/>
      <c r="E27" s="108"/>
      <c r="F27" s="108"/>
      <c r="G27" s="108"/>
      <c r="H27" s="99"/>
      <c r="I27" s="36" t="s">
        <v>103</v>
      </c>
      <c r="J27" s="12">
        <v>1</v>
      </c>
      <c r="K27" s="137">
        <f>2250*0.5</f>
        <v>1125</v>
      </c>
      <c r="L27" s="138"/>
    </row>
    <row r="28" spans="1:12">
      <c r="A28" s="12">
        <v>4</v>
      </c>
      <c r="B28" s="98" t="s">
        <v>108</v>
      </c>
      <c r="C28" s="108"/>
      <c r="D28" s="108"/>
      <c r="E28" s="108"/>
      <c r="F28" s="108"/>
      <c r="G28" s="108"/>
      <c r="H28" s="99"/>
      <c r="I28" s="23" t="s">
        <v>102</v>
      </c>
      <c r="J28" s="12">
        <v>21</v>
      </c>
      <c r="K28" s="115">
        <f>63552*0.1874</f>
        <v>11909.6448</v>
      </c>
      <c r="L28" s="116"/>
    </row>
    <row r="29" spans="1:12">
      <c r="A29" s="12">
        <v>5</v>
      </c>
      <c r="B29" s="98" t="s">
        <v>109</v>
      </c>
      <c r="C29" s="108"/>
      <c r="D29" s="108"/>
      <c r="E29" s="108"/>
      <c r="F29" s="108"/>
      <c r="G29" s="108"/>
      <c r="H29" s="99"/>
      <c r="I29" s="23" t="s">
        <v>102</v>
      </c>
      <c r="J29" s="12">
        <v>26</v>
      </c>
      <c r="K29" s="109">
        <f>82646*0.197</f>
        <v>16281.262000000001</v>
      </c>
      <c r="L29" s="110"/>
    </row>
    <row r="30" spans="1:12">
      <c r="A30" s="12">
        <v>6</v>
      </c>
      <c r="B30" s="98" t="s">
        <v>111</v>
      </c>
      <c r="C30" s="97"/>
      <c r="D30" s="97"/>
      <c r="E30" s="97"/>
      <c r="F30" s="97"/>
      <c r="G30" s="97"/>
      <c r="H30" s="99"/>
      <c r="I30" s="24" t="s">
        <v>86</v>
      </c>
      <c r="J30" s="12">
        <v>1</v>
      </c>
      <c r="K30" s="100">
        <v>7500</v>
      </c>
      <c r="L30" s="101"/>
    </row>
    <row r="31" spans="1:12" ht="17.25">
      <c r="A31" s="12">
        <v>7</v>
      </c>
      <c r="B31" s="98" t="s">
        <v>113</v>
      </c>
      <c r="C31" s="108"/>
      <c r="D31" s="108"/>
      <c r="E31" s="108"/>
      <c r="F31" s="108"/>
      <c r="G31" s="108"/>
      <c r="H31" s="99"/>
      <c r="I31" s="12" t="s">
        <v>105</v>
      </c>
      <c r="J31" s="12">
        <v>370.18</v>
      </c>
      <c r="K31" s="139">
        <f>400*4</f>
        <v>1600</v>
      </c>
      <c r="L31" s="140"/>
    </row>
    <row r="32" spans="1:12">
      <c r="A32" s="12">
        <v>8</v>
      </c>
      <c r="B32" s="98" t="s">
        <v>144</v>
      </c>
      <c r="C32" s="97"/>
      <c r="D32" s="97"/>
      <c r="E32" s="97"/>
      <c r="F32" s="97"/>
      <c r="G32" s="97"/>
      <c r="H32" s="99"/>
      <c r="I32" s="12" t="s">
        <v>86</v>
      </c>
      <c r="J32" s="12">
        <v>14</v>
      </c>
      <c r="K32" s="109">
        <f>2240*0.197</f>
        <v>441.28000000000003</v>
      </c>
      <c r="L32" s="110"/>
    </row>
    <row r="33" spans="1:12">
      <c r="A33" s="12">
        <v>9</v>
      </c>
      <c r="B33" s="98" t="s">
        <v>112</v>
      </c>
      <c r="C33" s="97"/>
      <c r="D33" s="97"/>
      <c r="E33" s="97"/>
      <c r="F33" s="97"/>
      <c r="G33" s="97"/>
      <c r="H33" s="99"/>
      <c r="I33" s="12" t="s">
        <v>86</v>
      </c>
      <c r="J33" s="12">
        <v>3</v>
      </c>
      <c r="K33" s="100">
        <v>269</v>
      </c>
      <c r="L33" s="101"/>
    </row>
    <row r="34" spans="1:12" ht="17.25">
      <c r="A34" s="12">
        <v>10</v>
      </c>
      <c r="B34" s="98" t="s">
        <v>114</v>
      </c>
      <c r="C34" s="97"/>
      <c r="D34" s="97"/>
      <c r="E34" s="97"/>
      <c r="F34" s="97"/>
      <c r="G34" s="97"/>
      <c r="H34" s="99"/>
      <c r="I34" s="12" t="s">
        <v>105</v>
      </c>
      <c r="J34" s="12">
        <v>248</v>
      </c>
      <c r="K34" s="143">
        <v>2644.13</v>
      </c>
      <c r="L34" s="144"/>
    </row>
    <row r="35" spans="1:12">
      <c r="A35" s="12">
        <v>11</v>
      </c>
      <c r="B35" s="117" t="s">
        <v>124</v>
      </c>
      <c r="C35" s="118"/>
      <c r="D35" s="118"/>
      <c r="E35" s="118"/>
      <c r="F35" s="118"/>
      <c r="G35" s="118"/>
      <c r="H35" s="119"/>
      <c r="I35" s="53" t="s">
        <v>89</v>
      </c>
      <c r="J35" s="54">
        <v>12</v>
      </c>
      <c r="K35" s="145">
        <f>2500*12/4</f>
        <v>7500</v>
      </c>
      <c r="L35" s="146"/>
    </row>
    <row r="36" spans="1:12">
      <c r="A36" s="12">
        <v>12</v>
      </c>
      <c r="B36" s="98" t="s">
        <v>145</v>
      </c>
      <c r="C36" s="97"/>
      <c r="D36" s="97"/>
      <c r="E36" s="97"/>
      <c r="F36" s="97"/>
      <c r="G36" s="97"/>
      <c r="H36" s="99"/>
      <c r="I36" s="58" t="s">
        <v>86</v>
      </c>
      <c r="J36" s="54">
        <v>1</v>
      </c>
      <c r="K36" s="100">
        <v>4500</v>
      </c>
      <c r="L36" s="101"/>
    </row>
    <row r="37" spans="1:12">
      <c r="A37" s="12">
        <v>13</v>
      </c>
      <c r="B37" s="98" t="s">
        <v>120</v>
      </c>
      <c r="C37" s="97"/>
      <c r="D37" s="97"/>
      <c r="E37" s="97"/>
      <c r="F37" s="97"/>
      <c r="G37" s="97"/>
      <c r="H37" s="99"/>
      <c r="I37" s="57" t="s">
        <v>86</v>
      </c>
      <c r="J37" s="25">
        <v>1</v>
      </c>
      <c r="K37" s="100">
        <v>570</v>
      </c>
      <c r="L37" s="101"/>
    </row>
    <row r="38" spans="1:12">
      <c r="A38" s="12">
        <v>14</v>
      </c>
      <c r="B38" s="117" t="s">
        <v>121</v>
      </c>
      <c r="C38" s="118"/>
      <c r="D38" s="118"/>
      <c r="E38" s="118"/>
      <c r="F38" s="118"/>
      <c r="G38" s="118"/>
      <c r="H38" s="119"/>
      <c r="I38" s="55" t="s">
        <v>86</v>
      </c>
      <c r="J38" s="55">
        <v>2</v>
      </c>
      <c r="K38" s="141">
        <f>6290*0.549</f>
        <v>3453.2100000000005</v>
      </c>
      <c r="L38" s="142"/>
    </row>
    <row r="39" spans="1:12">
      <c r="A39" s="12">
        <v>15</v>
      </c>
      <c r="B39" s="117" t="s">
        <v>123</v>
      </c>
      <c r="C39" s="118"/>
      <c r="D39" s="118"/>
      <c r="E39" s="118"/>
      <c r="F39" s="118"/>
      <c r="G39" s="118"/>
      <c r="H39" s="119"/>
      <c r="I39" s="55" t="s">
        <v>122</v>
      </c>
      <c r="J39" s="60">
        <f>534*0.197</f>
        <v>105.19800000000001</v>
      </c>
      <c r="K39" s="143">
        <f>6225*0.197</f>
        <v>1226.325</v>
      </c>
      <c r="L39" s="144"/>
    </row>
    <row r="40" spans="1:12">
      <c r="A40" s="12">
        <v>16</v>
      </c>
      <c r="B40" s="117" t="s">
        <v>146</v>
      </c>
      <c r="C40" s="118"/>
      <c r="D40" s="118"/>
      <c r="E40" s="118"/>
      <c r="F40" s="118"/>
      <c r="G40" s="118"/>
      <c r="H40" s="119"/>
      <c r="I40" s="55" t="s">
        <v>86</v>
      </c>
      <c r="J40" s="55">
        <v>6</v>
      </c>
      <c r="K40" s="135">
        <f>(974+1000)*0.197</f>
        <v>388.87800000000004</v>
      </c>
      <c r="L40" s="136"/>
    </row>
    <row r="41" spans="1:12">
      <c r="A41" s="12">
        <v>17</v>
      </c>
      <c r="B41" s="98" t="s">
        <v>125</v>
      </c>
      <c r="C41" s="97"/>
      <c r="D41" s="97"/>
      <c r="E41" s="97"/>
      <c r="F41" s="97"/>
      <c r="G41" s="97"/>
      <c r="H41" s="99"/>
      <c r="I41" s="59" t="s">
        <v>86</v>
      </c>
      <c r="J41" s="12">
        <v>1</v>
      </c>
      <c r="K41" s="102">
        <f>70/2</f>
        <v>35</v>
      </c>
      <c r="L41" s="103"/>
    </row>
    <row r="42" spans="1:12">
      <c r="A42" s="12">
        <v>18</v>
      </c>
      <c r="B42" s="117" t="s">
        <v>126</v>
      </c>
      <c r="C42" s="118"/>
      <c r="D42" s="118"/>
      <c r="E42" s="118"/>
      <c r="F42" s="118"/>
      <c r="G42" s="118"/>
      <c r="H42" s="119"/>
      <c r="I42" s="55" t="s">
        <v>86</v>
      </c>
      <c r="J42" s="56">
        <v>1</v>
      </c>
      <c r="K42" s="141">
        <f>(7775+1500+400+3300)*0.5</f>
        <v>6487.5</v>
      </c>
      <c r="L42" s="142"/>
    </row>
    <row r="43" spans="1:12" ht="17.25">
      <c r="A43" s="12">
        <v>19</v>
      </c>
      <c r="B43" s="98" t="s">
        <v>151</v>
      </c>
      <c r="C43" s="97"/>
      <c r="D43" s="97"/>
      <c r="E43" s="97"/>
      <c r="F43" s="97"/>
      <c r="G43" s="97"/>
      <c r="H43" s="99"/>
      <c r="I43" s="12" t="s">
        <v>105</v>
      </c>
      <c r="J43" s="25">
        <v>255</v>
      </c>
      <c r="K43" s="143">
        <v>2644.13</v>
      </c>
      <c r="L43" s="144"/>
    </row>
    <row r="44" spans="1:12">
      <c r="A44" s="12">
        <v>20</v>
      </c>
      <c r="B44" s="98" t="s">
        <v>87</v>
      </c>
      <c r="C44" s="97"/>
      <c r="D44" s="97"/>
      <c r="E44" s="97"/>
      <c r="F44" s="97"/>
      <c r="G44" s="97"/>
      <c r="H44" s="99"/>
      <c r="I44" s="63" t="s">
        <v>86</v>
      </c>
      <c r="J44" s="61">
        <v>2</v>
      </c>
      <c r="K44" s="111">
        <f>380*2*0.5</f>
        <v>380</v>
      </c>
      <c r="L44" s="112"/>
    </row>
    <row r="45" spans="1:12">
      <c r="A45" s="12">
        <v>21</v>
      </c>
      <c r="B45" s="98" t="s">
        <v>88</v>
      </c>
      <c r="C45" s="97"/>
      <c r="D45" s="97"/>
      <c r="E45" s="97"/>
      <c r="F45" s="97"/>
      <c r="G45" s="97"/>
      <c r="H45" s="99"/>
      <c r="I45" s="63" t="s">
        <v>86</v>
      </c>
      <c r="J45" s="61">
        <v>3</v>
      </c>
      <c r="K45" s="111">
        <f>250*3*0.5</f>
        <v>375</v>
      </c>
      <c r="L45" s="112"/>
    </row>
    <row r="46" spans="1:12">
      <c r="A46" s="12">
        <v>22</v>
      </c>
      <c r="B46" s="98" t="s">
        <v>127</v>
      </c>
      <c r="C46" s="97"/>
      <c r="D46" s="97"/>
      <c r="E46" s="97"/>
      <c r="F46" s="97"/>
      <c r="G46" s="97"/>
      <c r="H46" s="99"/>
      <c r="I46" s="12" t="s">
        <v>128</v>
      </c>
      <c r="J46" s="62" t="s">
        <v>128</v>
      </c>
      <c r="K46" s="102">
        <v>11920</v>
      </c>
      <c r="L46" s="103"/>
    </row>
    <row r="47" spans="1:12" ht="15" customHeight="1">
      <c r="A47" s="12">
        <v>23</v>
      </c>
      <c r="B47" s="98" t="s">
        <v>90</v>
      </c>
      <c r="C47" s="97"/>
      <c r="D47" s="97"/>
      <c r="E47" s="97"/>
      <c r="F47" s="97"/>
      <c r="G47" s="97"/>
      <c r="H47" s="99"/>
      <c r="I47" s="12" t="s">
        <v>86</v>
      </c>
      <c r="J47" s="12">
        <v>1</v>
      </c>
      <c r="K47" s="100">
        <v>6500</v>
      </c>
      <c r="L47" s="101"/>
    </row>
    <row r="48" spans="1:12" ht="15.75" customHeight="1">
      <c r="A48" s="12">
        <v>24</v>
      </c>
      <c r="B48" s="117" t="s">
        <v>129</v>
      </c>
      <c r="C48" s="118"/>
      <c r="D48" s="118"/>
      <c r="E48" s="118"/>
      <c r="F48" s="118"/>
      <c r="G48" s="118"/>
      <c r="H48" s="119"/>
      <c r="I48" s="55" t="s">
        <v>86</v>
      </c>
      <c r="J48" s="64">
        <v>8</v>
      </c>
      <c r="K48" s="135">
        <f>8203.52*0.197</f>
        <v>1616.0934400000001</v>
      </c>
      <c r="L48" s="136"/>
    </row>
    <row r="49" spans="1:12">
      <c r="A49" s="12">
        <v>25</v>
      </c>
      <c r="B49" s="117" t="s">
        <v>104</v>
      </c>
      <c r="C49" s="118"/>
      <c r="D49" s="118"/>
      <c r="E49" s="118"/>
      <c r="F49" s="118"/>
      <c r="G49" s="118"/>
      <c r="H49" s="119"/>
      <c r="I49" s="53" t="s">
        <v>86</v>
      </c>
      <c r="J49" s="53">
        <v>1</v>
      </c>
      <c r="K49" s="145">
        <f>7833/6</f>
        <v>1305.5</v>
      </c>
      <c r="L49" s="146"/>
    </row>
    <row r="50" spans="1:12">
      <c r="A50" s="12"/>
      <c r="B50" s="98" t="s">
        <v>115</v>
      </c>
      <c r="C50" s="97"/>
      <c r="D50" s="97"/>
      <c r="E50" s="97"/>
      <c r="F50" s="97"/>
      <c r="G50" s="97"/>
      <c r="H50" s="99"/>
      <c r="I50" s="12"/>
      <c r="J50" s="52"/>
      <c r="K50" s="102">
        <f>SUM(K26:L49)</f>
        <v>92728.953239999988</v>
      </c>
      <c r="L50" s="103"/>
    </row>
    <row r="51" spans="1:12">
      <c r="A51" s="12"/>
      <c r="B51" s="117" t="s">
        <v>150</v>
      </c>
      <c r="C51" s="118"/>
      <c r="D51" s="118"/>
      <c r="E51" s="118"/>
      <c r="F51" s="118"/>
      <c r="G51" s="118"/>
      <c r="H51" s="119"/>
      <c r="I51" s="12"/>
      <c r="J51" s="52"/>
      <c r="K51" s="102">
        <f>K50*0.14</f>
        <v>12982.0534536</v>
      </c>
      <c r="L51" s="103"/>
    </row>
    <row r="52" spans="1:12" ht="15.75" thickBot="1">
      <c r="A52" s="12"/>
      <c r="B52" s="41" t="s">
        <v>116</v>
      </c>
      <c r="I52" s="37"/>
      <c r="K52" s="104">
        <f>SUM(K50:L51)</f>
        <v>105711.00669359999</v>
      </c>
      <c r="L52" s="105"/>
    </row>
    <row r="53" spans="1:12" ht="19.5" customHeight="1" thickBot="1">
      <c r="A53" s="11"/>
      <c r="B53" s="72" t="s">
        <v>117</v>
      </c>
      <c r="C53" s="73"/>
      <c r="D53" s="73"/>
      <c r="E53" s="73"/>
      <c r="F53" s="73"/>
      <c r="G53" s="73"/>
      <c r="H53" s="74"/>
      <c r="I53" s="11"/>
      <c r="J53" s="11"/>
      <c r="K53" s="106">
        <f>K52+K24+K25</f>
        <v>65401.156693600002</v>
      </c>
      <c r="L53" s="107"/>
    </row>
    <row r="54" spans="1:12">
      <c r="A54" t="s">
        <v>100</v>
      </c>
      <c r="J54" s="29"/>
    </row>
    <row r="55" spans="1:12" ht="15" customHeight="1">
      <c r="A55" t="s">
        <v>26</v>
      </c>
      <c r="D55" s="39">
        <f>I4</f>
        <v>2014</v>
      </c>
      <c r="E55" s="41" t="s">
        <v>27</v>
      </c>
      <c r="G55" s="47">
        <f>K53-G20</f>
        <v>-117121.07530640002</v>
      </c>
      <c r="H55" s="41" t="s">
        <v>28</v>
      </c>
      <c r="J55" s="29"/>
    </row>
    <row r="56" spans="1:12" ht="15.75" thickBot="1">
      <c r="A56" t="s">
        <v>29</v>
      </c>
      <c r="B56" s="39">
        <f>I4</f>
        <v>2014</v>
      </c>
      <c r="C56" s="41" t="s">
        <v>32</v>
      </c>
      <c r="J56" s="29"/>
    </row>
    <row r="57" spans="1:12">
      <c r="A57" s="33" t="s">
        <v>2</v>
      </c>
      <c r="B57" s="159" t="s">
        <v>39</v>
      </c>
      <c r="C57" s="160"/>
      <c r="D57" s="160"/>
      <c r="E57" s="160"/>
      <c r="F57" s="159" t="s">
        <v>40</v>
      </c>
      <c r="G57" s="160"/>
      <c r="H57" s="161"/>
      <c r="I57" s="87" t="s">
        <v>41</v>
      </c>
      <c r="J57" s="88"/>
      <c r="K57" s="88"/>
      <c r="L57" s="89"/>
    </row>
    <row r="58" spans="1:12" ht="15.75" thickBot="1">
      <c r="A58" s="34"/>
      <c r="B58" s="147"/>
      <c r="C58" s="148"/>
      <c r="D58" s="148"/>
      <c r="E58" s="148"/>
      <c r="F58" s="147"/>
      <c r="G58" s="148"/>
      <c r="H58" s="149"/>
      <c r="I58" s="81" t="s">
        <v>42</v>
      </c>
      <c r="J58" s="82"/>
      <c r="K58" s="82"/>
      <c r="L58" s="83"/>
    </row>
    <row r="59" spans="1:12">
      <c r="A59" s="16" t="s">
        <v>33</v>
      </c>
      <c r="B59" s="126" t="s">
        <v>43</v>
      </c>
      <c r="C59" s="127"/>
      <c r="D59" s="127"/>
      <c r="E59" s="128"/>
      <c r="F59" s="150" t="s">
        <v>49</v>
      </c>
      <c r="G59" s="151"/>
      <c r="H59" s="152"/>
      <c r="I59" s="84" t="s">
        <v>50</v>
      </c>
      <c r="J59" s="85"/>
      <c r="K59" s="85"/>
      <c r="L59" s="86"/>
    </row>
    <row r="60" spans="1:12">
      <c r="A60" s="12" t="s">
        <v>34</v>
      </c>
      <c r="B60" s="98" t="s">
        <v>44</v>
      </c>
      <c r="C60" s="97"/>
      <c r="D60" s="97"/>
      <c r="E60" s="99"/>
      <c r="F60" s="156" t="s">
        <v>51</v>
      </c>
      <c r="G60" s="157"/>
      <c r="H60" s="158"/>
      <c r="I60" s="75" t="s">
        <v>52</v>
      </c>
      <c r="J60" s="76"/>
      <c r="K60" s="76"/>
      <c r="L60" s="77"/>
    </row>
    <row r="61" spans="1:12">
      <c r="A61" s="12" t="s">
        <v>35</v>
      </c>
      <c r="B61" s="98" t="s">
        <v>45</v>
      </c>
      <c r="C61" s="97"/>
      <c r="D61" s="97"/>
      <c r="E61" s="99"/>
      <c r="F61" s="156" t="s">
        <v>53</v>
      </c>
      <c r="G61" s="157"/>
      <c r="H61" s="158"/>
      <c r="I61" s="75" t="s">
        <v>54</v>
      </c>
      <c r="J61" s="76"/>
      <c r="K61" s="76"/>
      <c r="L61" s="77"/>
    </row>
    <row r="62" spans="1:12">
      <c r="A62" s="12" t="s">
        <v>36</v>
      </c>
      <c r="B62" s="98" t="s">
        <v>46</v>
      </c>
      <c r="C62" s="97"/>
      <c r="D62" s="97"/>
      <c r="E62" s="99"/>
      <c r="F62" s="156" t="s">
        <v>91</v>
      </c>
      <c r="G62" s="157"/>
      <c r="H62" s="158"/>
      <c r="I62" s="75" t="s">
        <v>55</v>
      </c>
      <c r="J62" s="76"/>
      <c r="K62" s="76"/>
      <c r="L62" s="77"/>
    </row>
    <row r="63" spans="1:12">
      <c r="A63" s="12" t="s">
        <v>37</v>
      </c>
      <c r="B63" s="98" t="s">
        <v>47</v>
      </c>
      <c r="C63" s="97"/>
      <c r="D63" s="97"/>
      <c r="E63" s="99"/>
      <c r="F63" s="156" t="s">
        <v>92</v>
      </c>
      <c r="G63" s="157"/>
      <c r="H63" s="158"/>
      <c r="I63" s="75" t="s">
        <v>56</v>
      </c>
      <c r="J63" s="76"/>
      <c r="K63" s="76"/>
      <c r="L63" s="77"/>
    </row>
    <row r="64" spans="1:12" ht="15.75" thickBot="1">
      <c r="A64" s="17" t="s">
        <v>38</v>
      </c>
      <c r="B64" s="153" t="s">
        <v>48</v>
      </c>
      <c r="C64" s="154"/>
      <c r="D64" s="154"/>
      <c r="E64" s="155"/>
      <c r="F64" s="120" t="s">
        <v>93</v>
      </c>
      <c r="G64" s="121"/>
      <c r="H64" s="122"/>
      <c r="I64" s="78" t="s">
        <v>57</v>
      </c>
      <c r="J64" s="79"/>
      <c r="K64" s="79"/>
      <c r="L64" s="80"/>
    </row>
    <row r="65" spans="1:11">
      <c r="J65" s="29"/>
    </row>
    <row r="66" spans="1:11">
      <c r="A66" s="18" t="s">
        <v>61</v>
      </c>
      <c r="B66" s="39">
        <f>I4+1</f>
        <v>2015</v>
      </c>
      <c r="C66" s="41" t="s">
        <v>62</v>
      </c>
      <c r="J66" s="29"/>
    </row>
    <row r="67" spans="1:11">
      <c r="A67" s="31" t="s">
        <v>58</v>
      </c>
      <c r="J67" s="29"/>
    </row>
    <row r="68" spans="1:11">
      <c r="A68" s="30" t="s">
        <v>59</v>
      </c>
      <c r="J68" s="29"/>
    </row>
    <row r="69" spans="1:11">
      <c r="A69" s="97" t="s">
        <v>60</v>
      </c>
      <c r="B69" s="97"/>
      <c r="C69" s="97"/>
      <c r="D69" s="97"/>
      <c r="E69" s="97"/>
      <c r="F69" s="48">
        <f>G93</f>
        <v>1.5991701386144779</v>
      </c>
      <c r="G69" s="41" t="s">
        <v>98</v>
      </c>
      <c r="J69" s="29"/>
    </row>
    <row r="70" spans="1:11">
      <c r="A70" s="31" t="s">
        <v>65</v>
      </c>
      <c r="J70" s="29"/>
    </row>
    <row r="71" spans="1:11">
      <c r="A71" s="31" t="s">
        <v>63</v>
      </c>
      <c r="J71" s="29"/>
    </row>
    <row r="72" spans="1:11">
      <c r="A72" s="31" t="s">
        <v>64</v>
      </c>
      <c r="J72" s="29"/>
    </row>
    <row r="73" spans="1:11">
      <c r="A73" s="31" t="s">
        <v>66</v>
      </c>
      <c r="J73" s="29"/>
    </row>
    <row r="74" spans="1:11">
      <c r="J74" s="29"/>
    </row>
    <row r="75" spans="1:11">
      <c r="A75" s="31" t="s">
        <v>67</v>
      </c>
      <c r="B75" s="39">
        <f>I4+1</f>
        <v>2015</v>
      </c>
      <c r="C75" s="41" t="s">
        <v>68</v>
      </c>
      <c r="J75" s="29"/>
    </row>
    <row r="76" spans="1:11">
      <c r="A76" s="31" t="s">
        <v>69</v>
      </c>
      <c r="J76" s="29"/>
    </row>
    <row r="77" spans="1:11">
      <c r="A77" s="31" t="s">
        <v>70</v>
      </c>
      <c r="J77" s="70">
        <v>10000</v>
      </c>
      <c r="K77" t="s">
        <v>12</v>
      </c>
    </row>
    <row r="78" spans="1:11">
      <c r="A78" s="31" t="s">
        <v>71</v>
      </c>
      <c r="J78" s="70">
        <v>6500</v>
      </c>
      <c r="K78" t="s">
        <v>12</v>
      </c>
    </row>
    <row r="79" spans="1:11">
      <c r="A79" s="31" t="s">
        <v>72</v>
      </c>
      <c r="J79" s="70">
        <v>7500</v>
      </c>
      <c r="K79" t="s">
        <v>12</v>
      </c>
    </row>
    <row r="80" spans="1:11">
      <c r="A80" s="31" t="s">
        <v>73</v>
      </c>
      <c r="J80" s="70">
        <v>15000</v>
      </c>
      <c r="K80" t="s">
        <v>12</v>
      </c>
    </row>
    <row r="81" spans="1:11">
      <c r="A81" s="31" t="s">
        <v>74</v>
      </c>
      <c r="J81" s="70">
        <v>1200</v>
      </c>
      <c r="K81" t="s">
        <v>12</v>
      </c>
    </row>
    <row r="82" spans="1:11">
      <c r="A82" s="31" t="s">
        <v>75</v>
      </c>
      <c r="J82" s="70">
        <v>1500</v>
      </c>
      <c r="K82" t="s">
        <v>12</v>
      </c>
    </row>
    <row r="83" spans="1:11">
      <c r="A83" s="31" t="s">
        <v>76</v>
      </c>
      <c r="J83" s="70">
        <v>15000</v>
      </c>
      <c r="K83" t="s">
        <v>12</v>
      </c>
    </row>
    <row r="84" spans="1:11">
      <c r="A84" s="67" t="s">
        <v>147</v>
      </c>
      <c r="J84" s="70">
        <v>12000</v>
      </c>
      <c r="K84" t="s">
        <v>12</v>
      </c>
    </row>
    <row r="85" spans="1:11">
      <c r="A85" s="31" t="s">
        <v>77</v>
      </c>
      <c r="J85" s="70">
        <v>12000</v>
      </c>
      <c r="K85" t="s">
        <v>12</v>
      </c>
    </row>
    <row r="86" spans="1:11">
      <c r="A86" s="31" t="s">
        <v>78</v>
      </c>
      <c r="J86" s="70">
        <v>10000</v>
      </c>
      <c r="K86" t="s">
        <v>12</v>
      </c>
    </row>
    <row r="87" spans="1:11">
      <c r="A87" s="66" t="s">
        <v>140</v>
      </c>
      <c r="J87" s="70">
        <v>15000</v>
      </c>
      <c r="K87" t="s">
        <v>12</v>
      </c>
    </row>
    <row r="88" spans="1:11">
      <c r="A88" s="67" t="s">
        <v>148</v>
      </c>
      <c r="J88" s="70">
        <v>3000</v>
      </c>
      <c r="K88" t="s">
        <v>12</v>
      </c>
    </row>
    <row r="89" spans="1:11">
      <c r="A89" s="66" t="s">
        <v>141</v>
      </c>
      <c r="J89" s="70">
        <v>50000</v>
      </c>
      <c r="K89" t="s">
        <v>12</v>
      </c>
    </row>
    <row r="90" spans="1:11">
      <c r="A90" s="66" t="s">
        <v>142</v>
      </c>
      <c r="J90" s="70">
        <v>20000</v>
      </c>
      <c r="K90" t="s">
        <v>12</v>
      </c>
    </row>
    <row r="91" spans="1:11">
      <c r="A91" s="19" t="s">
        <v>79</v>
      </c>
      <c r="J91" s="14">
        <f>SUM(J77:J90)</f>
        <v>178700</v>
      </c>
      <c r="K91" s="20" t="s">
        <v>80</v>
      </c>
    </row>
    <row r="92" spans="1:11">
      <c r="A92" s="97" t="s">
        <v>143</v>
      </c>
      <c r="B92" s="97"/>
      <c r="C92" s="97"/>
      <c r="D92" s="97"/>
      <c r="E92" s="97"/>
      <c r="F92" s="97"/>
      <c r="G92" s="97"/>
      <c r="H92" s="97"/>
      <c r="I92" s="4">
        <f>G55</f>
        <v>-117121.07530640002</v>
      </c>
      <c r="J92" s="29"/>
      <c r="K92" s="4"/>
    </row>
    <row r="93" spans="1:11" ht="23.25" customHeight="1">
      <c r="A93" s="31" t="s">
        <v>96</v>
      </c>
      <c r="B93" s="68"/>
      <c r="C93" s="47">
        <f>J91+I92</f>
        <v>61578.924693599984</v>
      </c>
      <c r="D93" s="68" t="s">
        <v>97</v>
      </c>
      <c r="E93" s="49">
        <f>I4+1</f>
        <v>2015</v>
      </c>
      <c r="F93" s="41" t="s">
        <v>99</v>
      </c>
      <c r="G93" s="50">
        <f>C93/(E6*12)</f>
        <v>1.5991701386144779</v>
      </c>
      <c r="H93" s="51" t="s">
        <v>94</v>
      </c>
      <c r="I93" t="s">
        <v>95</v>
      </c>
      <c r="J93" s="29"/>
    </row>
    <row r="94" spans="1:11">
      <c r="J94" s="29"/>
    </row>
    <row r="95" spans="1:11">
      <c r="B95" s="41" t="s">
        <v>82</v>
      </c>
      <c r="J95" s="29"/>
    </row>
    <row r="96" spans="1:11">
      <c r="B96" s="41" t="s">
        <v>40</v>
      </c>
      <c r="I96" t="s">
        <v>83</v>
      </c>
      <c r="J96" s="29"/>
    </row>
    <row r="97" spans="11:11">
      <c r="K97" s="35" t="s">
        <v>106</v>
      </c>
    </row>
  </sheetData>
  <mergeCells count="93">
    <mergeCell ref="B32:H32"/>
    <mergeCell ref="B30:H30"/>
    <mergeCell ref="B26:H26"/>
    <mergeCell ref="B43:H43"/>
    <mergeCell ref="K43:L43"/>
    <mergeCell ref="K41:L41"/>
    <mergeCell ref="B42:H42"/>
    <mergeCell ref="K42:L42"/>
    <mergeCell ref="B34:H34"/>
    <mergeCell ref="K34:L34"/>
    <mergeCell ref="K35:L35"/>
    <mergeCell ref="B37:H37"/>
    <mergeCell ref="K37:L37"/>
    <mergeCell ref="B36:H36"/>
    <mergeCell ref="K36:L36"/>
    <mergeCell ref="B35:H35"/>
    <mergeCell ref="A92:H92"/>
    <mergeCell ref="B49:H49"/>
    <mergeCell ref="A69:E69"/>
    <mergeCell ref="B63:E63"/>
    <mergeCell ref="F63:H63"/>
    <mergeCell ref="B60:E60"/>
    <mergeCell ref="F60:H60"/>
    <mergeCell ref="B57:E57"/>
    <mergeCell ref="F57:H57"/>
    <mergeCell ref="I63:L63"/>
    <mergeCell ref="B64:E64"/>
    <mergeCell ref="F64:H64"/>
    <mergeCell ref="I64:L64"/>
    <mergeCell ref="B61:E61"/>
    <mergeCell ref="F61:H61"/>
    <mergeCell ref="I61:L61"/>
    <mergeCell ref="B62:E62"/>
    <mergeCell ref="F62:H62"/>
    <mergeCell ref="I62:L62"/>
    <mergeCell ref="I60:L60"/>
    <mergeCell ref="B58:E58"/>
    <mergeCell ref="F58:H58"/>
    <mergeCell ref="I58:L58"/>
    <mergeCell ref="B59:E59"/>
    <mergeCell ref="F59:H59"/>
    <mergeCell ref="I59:L59"/>
    <mergeCell ref="I57:L57"/>
    <mergeCell ref="B45:H45"/>
    <mergeCell ref="K45:L45"/>
    <mergeCell ref="B46:H46"/>
    <mergeCell ref="K49:L49"/>
    <mergeCell ref="B50:H50"/>
    <mergeCell ref="K50:L50"/>
    <mergeCell ref="B51:H51"/>
    <mergeCell ref="K51:L51"/>
    <mergeCell ref="K52:L52"/>
    <mergeCell ref="K53:L53"/>
    <mergeCell ref="K46:L46"/>
    <mergeCell ref="B47:H47"/>
    <mergeCell ref="K47:L47"/>
    <mergeCell ref="B44:H44"/>
    <mergeCell ref="K44:L44"/>
    <mergeCell ref="B41:H41"/>
    <mergeCell ref="K38:L38"/>
    <mergeCell ref="B39:H39"/>
    <mergeCell ref="K39:L39"/>
    <mergeCell ref="B40:H40"/>
    <mergeCell ref="K40:L40"/>
    <mergeCell ref="B38:H38"/>
    <mergeCell ref="K26:L26"/>
    <mergeCell ref="K25:L25"/>
    <mergeCell ref="B29:H29"/>
    <mergeCell ref="K29:L29"/>
    <mergeCell ref="B48:H48"/>
    <mergeCell ref="K48:L48"/>
    <mergeCell ref="B27:H27"/>
    <mergeCell ref="K27:L27"/>
    <mergeCell ref="B28:H28"/>
    <mergeCell ref="K28:L28"/>
    <mergeCell ref="K30:L30"/>
    <mergeCell ref="B31:H31"/>
    <mergeCell ref="K31:L31"/>
    <mergeCell ref="K32:L32"/>
    <mergeCell ref="B33:H33"/>
    <mergeCell ref="K33:L33"/>
    <mergeCell ref="A2:L2"/>
    <mergeCell ref="A3:L3"/>
    <mergeCell ref="A7:B7"/>
    <mergeCell ref="A21:B21"/>
    <mergeCell ref="B22:H22"/>
    <mergeCell ref="K22:L22"/>
    <mergeCell ref="E4:H4"/>
    <mergeCell ref="B23:H23"/>
    <mergeCell ref="K23:L23"/>
    <mergeCell ref="B24:H24"/>
    <mergeCell ref="K24:L24"/>
    <mergeCell ref="B25:H25"/>
  </mergeCells>
  <pageMargins left="0.16" right="0.11" top="0.5" bottom="0.55000000000000004" header="0.16" footer="0.2800000000000000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2015-03-25T13:27:37Z</dcterms:modified>
</cp:coreProperties>
</file>