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3" r:id="rId1"/>
    <sheet name="Лист1" sheetId="4" r:id="rId2"/>
  </sheets>
  <calcPr calcId="125725"/>
</workbook>
</file>

<file path=xl/calcChain.xml><?xml version="1.0" encoding="utf-8"?>
<calcChain xmlns="http://schemas.openxmlformats.org/spreadsheetml/2006/main">
  <c r="G57" i="3"/>
  <c r="K52"/>
  <c r="G20"/>
  <c r="A45" l="1"/>
  <c r="A46" s="1"/>
  <c r="A47" s="1"/>
  <c r="A48" s="1"/>
  <c r="A49" s="1"/>
  <c r="A50" s="1"/>
  <c r="A51" s="1"/>
  <c r="J92" l="1"/>
  <c r="K51" l="1"/>
  <c r="K50" l="1"/>
  <c r="K47" l="1"/>
  <c r="K46"/>
  <c r="K44" l="1"/>
  <c r="J40" l="1"/>
  <c r="K43" l="1"/>
  <c r="K40" l="1"/>
  <c r="K39" l="1"/>
  <c r="K25"/>
  <c r="K36" l="1"/>
  <c r="K34" l="1"/>
  <c r="K33"/>
  <c r="K32" l="1"/>
  <c r="K29" l="1"/>
  <c r="K26" l="1"/>
  <c r="K28" l="1"/>
  <c r="K53" l="1"/>
  <c r="K54" s="1"/>
  <c r="K55" s="1"/>
  <c r="E94" l="1"/>
  <c r="B78"/>
  <c r="B69"/>
  <c r="B59"/>
  <c r="D57"/>
  <c r="G18"/>
  <c r="G17"/>
  <c r="G16"/>
  <c r="G15"/>
  <c r="G7"/>
  <c r="I7" s="1"/>
  <c r="B6"/>
  <c r="J14" l="1"/>
  <c r="A21"/>
  <c r="I93" l="1"/>
  <c r="C94" s="1"/>
  <c r="G94" s="1"/>
  <c r="F71" s="1"/>
</calcChain>
</file>

<file path=xl/sharedStrings.xml><?xml version="1.0" encoding="utf-8"?>
<sst xmlns="http://schemas.openxmlformats.org/spreadsheetml/2006/main" count="206" uniqueCount="154">
  <si>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</si>
  <si>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</si>
  <si>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</si>
  <si>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</si>
  <si>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</si>
  <si>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</si>
  <si>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</si>
  <si>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</si>
  <si>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</si>
  <si>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</si>
  <si>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</si>
  <si>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</si>
  <si>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</si>
  <si>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</si>
  <si>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</si>
  <si>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</si>
  <si>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</si>
  <si>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рубля),     направлены на следующие мероприятия: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</si>
  <si>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</si>
  <si>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</si>
  <si>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</si>
  <si>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</si>
  <si>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</si>
  <si>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</si>
  <si>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по ул. Ал. Невского за </t>
  </si>
  <si>
    <t>год.</t>
  </si>
  <si>
    <t>состоянию  на   31  декабря</t>
  </si>
  <si>
    <t xml:space="preserve">года составляет </t>
  </si>
  <si>
    <t>рубля.</t>
  </si>
  <si>
    <t>5.    В</t>
  </si>
  <si>
    <t xml:space="preserve">1.   В </t>
  </si>
  <si>
    <t>г.   по дому</t>
  </si>
  <si>
    <t xml:space="preserve">году начисление платы за содержание, ремонт и коммунальные услуги производилось 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</si>
  <si>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</si>
  <si>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</si>
  <si>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</si>
  <si>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</si>
  <si>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</si>
  <si>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</si>
  <si>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</si>
  <si>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</si>
  <si>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</si>
  <si>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( ОАО "Южное управление")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</si>
  <si>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</si>
  <si>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</si>
  <si>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</si>
  <si>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</si>
  <si>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</si>
  <si>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</si>
  <si>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r>
      <t>4,74 руб./м</t>
    </r>
    <r>
      <rPr>
        <sz val="11"/>
        <color theme="1"/>
        <rFont val="Calibri"/>
        <family val="2"/>
        <charset val="204"/>
      </rPr>
      <t>²</t>
    </r>
  </si>
  <si>
    <t>4,74 руб./м²</t>
  </si>
  <si>
    <t xml:space="preserve"> - содержание общего имущества - 15,64 рубля с кв.метра общей площади в месяц;</t>
  </si>
  <si>
    <t xml:space="preserve"> - текущий ремонт общего имущества -</t>
  </si>
  <si>
    <t xml:space="preserve"> - отопление - </t>
  </si>
  <si>
    <t>рубля с кв.метра или -</t>
  </si>
  <si>
    <r>
      <t>Гкал/м</t>
    </r>
    <r>
      <rPr>
        <sz val="11"/>
        <color theme="1"/>
        <rFont val="Calibri"/>
        <family val="2"/>
        <charset val="204"/>
      </rPr>
      <t>² (ежемесячно равными долями,</t>
    </r>
  </si>
  <si>
    <t>В</t>
  </si>
  <si>
    <t>году (с 1 января) предлагается следующая плата за содержание и ремонт общего имущества: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</si>
  <si>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</si>
  <si>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</si>
  <si>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</si>
  <si>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новым нормативам, введенным с 01 января 2013 года Приказом № 7-мпр от 27 августа 2012 года. ).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</si>
  <si>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</si>
  <si>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</si>
  <si>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</si>
  <si>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уборка снега с кровли дома</t>
  </si>
  <si>
    <t xml:space="preserve">  -  техническое освидетельствование лифта</t>
  </si>
  <si>
    <t xml:space="preserve">  -  обслуживание системы видеонаблюдения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</si>
  <si>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</si>
  <si>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</si>
  <si>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установка новогодней елки</t>
  </si>
  <si>
    <t xml:space="preserve">  - обслуживание ТП и кабельных линий</t>
  </si>
  <si>
    <t xml:space="preserve">  -  передача безхозных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</si>
  <si>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</si>
  <si>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</si>
  <si>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</si>
  <si>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</si>
  <si>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</si>
  <si>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Директор</t>
  </si>
  <si>
    <t>А.Б. Хлебников</t>
  </si>
  <si>
    <t>3.  Соответственно,  компания  имеет  задолженность  перед  поставщиками  услуг:</t>
  </si>
  <si>
    <t>шт.</t>
  </si>
  <si>
    <t>маш/час</t>
  </si>
  <si>
    <t>мес.</t>
  </si>
  <si>
    <t xml:space="preserve">рубля          </t>
  </si>
  <si>
    <t>с  кв. метра.</t>
  </si>
  <si>
    <t xml:space="preserve">            составит </t>
  </si>
  <si>
    <t xml:space="preserve">    на</t>
  </si>
  <si>
    <t>рубля   с  кв.  метра  в  месяц;</t>
  </si>
  <si>
    <t xml:space="preserve">год ,  или </t>
  </si>
  <si>
    <t xml:space="preserve">    рублей ( </t>
  </si>
  <si>
    <t>99/4</t>
  </si>
  <si>
    <r>
      <t>кв.</t>
    </r>
    <r>
      <rPr>
        <b/>
        <sz val="11"/>
        <color theme="1"/>
        <rFont val="Calibri"/>
        <family val="2"/>
        <charset val="204"/>
        <scheme val="minor"/>
      </rPr>
      <t xml:space="preserve"> 1 -  </t>
    </r>
    <r>
      <rPr>
        <sz val="11"/>
        <color theme="1"/>
        <rFont val="Calibri"/>
        <family val="2"/>
        <charset val="204"/>
        <scheme val="minor"/>
      </rPr>
      <t xml:space="preserve">                           кв.</t>
    </r>
    <r>
      <rPr>
        <b/>
        <sz val="11"/>
        <color theme="1"/>
        <rFont val="Calibri"/>
        <family val="2"/>
        <charset val="204"/>
        <scheme val="minor"/>
      </rPr>
      <t>00</t>
    </r>
    <r>
      <rPr>
        <sz val="11"/>
        <color theme="1"/>
        <rFont val="Calibri"/>
        <family val="2"/>
        <charset val="204"/>
        <scheme val="minor"/>
      </rPr>
      <t xml:space="preserve"> - 00 000,00 руб.                             кв.</t>
    </r>
    <r>
      <rPr>
        <b/>
        <sz val="11"/>
        <color theme="1"/>
        <rFont val="Calibri"/>
        <family val="2"/>
        <charset val="204"/>
        <scheme val="minor"/>
      </rPr>
      <t>00</t>
    </r>
    <r>
      <rPr>
        <sz val="11"/>
        <color theme="1"/>
        <rFont val="Calibri"/>
        <family val="2"/>
        <charset val="204"/>
        <scheme val="minor"/>
      </rPr>
      <t xml:space="preserve"> - 00 000,00 руб.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</si>
  <si>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33 -</t>
    </r>
    <r>
      <rPr>
        <sz val="11"/>
        <color theme="1"/>
        <rFont val="Calibri"/>
        <family val="2"/>
        <charset val="204"/>
        <scheme val="minor"/>
      </rPr>
      <t xml:space="preserve">                               кв.</t>
    </r>
    <r>
      <rPr>
        <b/>
        <sz val="11"/>
        <color theme="1"/>
        <rFont val="Calibri"/>
        <family val="2"/>
        <charset val="204"/>
        <scheme val="minor"/>
      </rPr>
      <t>00</t>
    </r>
    <r>
      <rPr>
        <sz val="11"/>
        <color theme="1"/>
        <rFont val="Calibri"/>
        <family val="2"/>
        <charset val="204"/>
        <scheme val="minor"/>
      </rPr>
      <t xml:space="preserve"> - 00 000,00 руб.                             кв.</t>
    </r>
    <r>
      <rPr>
        <b/>
        <sz val="11"/>
        <color theme="1"/>
        <rFont val="Calibri"/>
        <family val="2"/>
        <charset val="204"/>
        <scheme val="minor"/>
      </rPr>
      <t>00</t>
    </r>
    <r>
      <rPr>
        <sz val="11"/>
        <color theme="1"/>
        <rFont val="Calibri"/>
        <family val="2"/>
        <charset val="204"/>
        <scheme val="minor"/>
      </rPr>
      <t xml:space="preserve"> - 00 000,00 руб.</t>
    </r>
  </si>
  <si>
    <r>
      <t>кв</t>
    </r>
    <r>
      <rPr>
        <b/>
        <sz val="11"/>
        <color theme="1"/>
        <rFont val="Calibri"/>
        <family val="2"/>
        <charset val="204"/>
        <scheme val="minor"/>
      </rPr>
      <t>. 37 -</t>
    </r>
    <r>
      <rPr>
        <sz val="11"/>
        <color theme="1"/>
        <rFont val="Calibri"/>
        <family val="2"/>
        <charset val="204"/>
        <scheme val="minor"/>
      </rPr>
      <t xml:space="preserve">                           кв.</t>
    </r>
    <r>
      <rPr>
        <b/>
        <sz val="11"/>
        <color theme="1"/>
        <rFont val="Calibri"/>
        <family val="2"/>
        <charset val="204"/>
        <scheme val="minor"/>
      </rPr>
      <t>00</t>
    </r>
    <r>
      <rPr>
        <sz val="11"/>
        <color theme="1"/>
        <rFont val="Calibri"/>
        <family val="2"/>
        <charset val="204"/>
        <scheme val="minor"/>
      </rPr>
      <t xml:space="preserve"> - 00 000,00 руб.                             кв.</t>
    </r>
    <r>
      <rPr>
        <b/>
        <sz val="11"/>
        <color theme="1"/>
        <rFont val="Calibri"/>
        <family val="2"/>
        <charset val="204"/>
        <scheme val="minor"/>
      </rPr>
      <t>00</t>
    </r>
    <r>
      <rPr>
        <sz val="11"/>
        <color theme="1"/>
        <rFont val="Calibri"/>
        <family val="2"/>
        <charset val="204"/>
        <scheme val="minor"/>
      </rPr>
      <t xml:space="preserve"> - 00 000,00 руб.</t>
    </r>
  </si>
  <si>
    <r>
      <t>кв.</t>
    </r>
    <r>
      <rPr>
        <b/>
        <sz val="11"/>
        <color theme="1"/>
        <rFont val="Calibri"/>
        <family val="2"/>
        <charset val="204"/>
        <scheme val="minor"/>
      </rPr>
      <t xml:space="preserve"> 46 - </t>
    </r>
    <r>
      <rPr>
        <sz val="11"/>
        <color theme="1"/>
        <rFont val="Calibri"/>
        <family val="2"/>
        <charset val="204"/>
        <scheme val="minor"/>
      </rPr>
      <t xml:space="preserve">                           кв.</t>
    </r>
    <r>
      <rPr>
        <b/>
        <sz val="11"/>
        <color theme="1"/>
        <rFont val="Calibri"/>
        <family val="2"/>
        <charset val="204"/>
        <scheme val="minor"/>
      </rPr>
      <t>00</t>
    </r>
    <r>
      <rPr>
        <sz val="11"/>
        <color theme="1"/>
        <rFont val="Calibri"/>
        <family val="2"/>
        <charset val="204"/>
        <scheme val="minor"/>
      </rPr>
      <t xml:space="preserve"> - 00 000,00 руб.                             кв.</t>
    </r>
    <r>
      <rPr>
        <b/>
        <sz val="11"/>
        <color theme="1"/>
        <rFont val="Calibri"/>
        <family val="2"/>
        <charset val="204"/>
        <scheme val="minor"/>
      </rPr>
      <t>00</t>
    </r>
    <r>
      <rPr>
        <sz val="11"/>
        <color theme="1"/>
        <rFont val="Calibri"/>
        <family val="2"/>
        <charset val="204"/>
        <scheme val="minor"/>
      </rPr>
      <t xml:space="preserve"> - 00 000,00 руб.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</si>
  <si>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4 - </t>
    </r>
    <r>
      <rPr>
        <sz val="11"/>
        <color theme="1"/>
        <rFont val="Calibri"/>
        <family val="2"/>
        <charset val="204"/>
        <scheme val="minor"/>
      </rPr>
      <t xml:space="preserve">                      кв.</t>
    </r>
    <r>
      <rPr>
        <b/>
        <sz val="11"/>
        <color theme="1"/>
        <rFont val="Calibri"/>
        <family val="2"/>
        <charset val="204"/>
        <scheme val="minor"/>
      </rPr>
      <t>00</t>
    </r>
    <r>
      <rPr>
        <sz val="11"/>
        <color theme="1"/>
        <rFont val="Calibri"/>
        <family val="2"/>
        <charset val="204"/>
        <scheme val="minor"/>
      </rPr>
      <t xml:space="preserve"> - 00 000,00 руб.                             кв.</t>
    </r>
    <r>
      <rPr>
        <b/>
        <sz val="11"/>
        <color theme="1"/>
        <rFont val="Calibri"/>
        <family val="2"/>
        <charset val="204"/>
        <scheme val="minor"/>
      </rPr>
      <t>00</t>
    </r>
    <r>
      <rPr>
        <sz val="11"/>
        <color theme="1"/>
        <rFont val="Calibri"/>
        <family val="2"/>
        <charset val="204"/>
        <scheme val="minor"/>
      </rPr>
      <t xml:space="preserve"> - 00 000,00 руб.</t>
    </r>
  </si>
  <si>
    <r>
      <t>оф</t>
    </r>
    <r>
      <rPr>
        <b/>
        <sz val="11"/>
        <color theme="1"/>
        <rFont val="Calibri"/>
        <family val="2"/>
        <charset val="204"/>
        <scheme val="minor"/>
      </rPr>
      <t xml:space="preserve">.1  </t>
    </r>
    <r>
      <rPr>
        <sz val="11"/>
        <color theme="1"/>
        <rFont val="Calibri"/>
        <family val="2"/>
        <charset val="204"/>
        <scheme val="minor"/>
      </rPr>
      <t xml:space="preserve">                           кв.</t>
    </r>
    <r>
      <rPr>
        <b/>
        <sz val="11"/>
        <color theme="1"/>
        <rFont val="Calibri"/>
        <family val="2"/>
        <charset val="204"/>
        <scheme val="minor"/>
      </rPr>
      <t>00</t>
    </r>
    <r>
      <rPr>
        <sz val="11"/>
        <color theme="1"/>
        <rFont val="Calibri"/>
        <family val="2"/>
        <charset val="204"/>
        <scheme val="minor"/>
      </rPr>
      <t xml:space="preserve"> - 00 000,00 руб.                             кв.</t>
    </r>
    <r>
      <rPr>
        <b/>
        <sz val="11"/>
        <color theme="1"/>
        <rFont val="Calibri"/>
        <family val="2"/>
        <charset val="204"/>
        <scheme val="minor"/>
      </rPr>
      <t>00</t>
    </r>
    <r>
      <rPr>
        <sz val="11"/>
        <color theme="1"/>
        <rFont val="Calibri"/>
        <family val="2"/>
        <charset val="204"/>
        <scheme val="minor"/>
      </rPr>
      <t xml:space="preserve"> - 00 000,00 руб.</t>
    </r>
  </si>
  <si>
    <r>
      <t xml:space="preserve">оф. </t>
    </r>
    <r>
      <rPr>
        <b/>
        <sz val="11"/>
        <color theme="1"/>
        <rFont val="Calibri"/>
        <family val="2"/>
        <charset val="204"/>
        <scheme val="minor"/>
      </rPr>
      <t xml:space="preserve">4 - </t>
    </r>
    <r>
      <rPr>
        <sz val="11"/>
        <color theme="1"/>
        <rFont val="Calibri"/>
        <family val="2"/>
        <charset val="204"/>
        <scheme val="minor"/>
      </rPr>
      <t xml:space="preserve">                              кв.</t>
    </r>
    <r>
      <rPr>
        <b/>
        <sz val="11"/>
        <color theme="1"/>
        <rFont val="Calibri"/>
        <family val="2"/>
        <charset val="204"/>
        <scheme val="minor"/>
      </rPr>
      <t>00</t>
    </r>
    <r>
      <rPr>
        <sz val="11"/>
        <color theme="1"/>
        <rFont val="Calibri"/>
        <family val="2"/>
        <charset val="204"/>
        <scheme val="minor"/>
      </rPr>
      <t xml:space="preserve"> - 00 000,00 руб.                             кв.</t>
    </r>
    <r>
      <rPr>
        <b/>
        <sz val="11"/>
        <color theme="1"/>
        <rFont val="Calibri"/>
        <family val="2"/>
        <charset val="204"/>
        <scheme val="minor"/>
      </rPr>
      <t>00</t>
    </r>
    <r>
      <rPr>
        <sz val="11"/>
        <color theme="1"/>
        <rFont val="Calibri"/>
        <family val="2"/>
        <charset val="204"/>
        <scheme val="minor"/>
      </rPr>
      <t xml:space="preserve"> - 00 000,00 руб.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</si>
  <si>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15 -  </t>
    </r>
    <r>
      <rPr>
        <sz val="11"/>
        <color theme="1"/>
        <rFont val="Calibri"/>
        <family val="2"/>
        <charset val="204"/>
        <scheme val="minor"/>
      </rPr>
      <t xml:space="preserve">                         кв.</t>
    </r>
    <r>
      <rPr>
        <b/>
        <sz val="11"/>
        <color theme="1"/>
        <rFont val="Calibri"/>
        <family val="2"/>
        <charset val="204"/>
        <scheme val="minor"/>
      </rPr>
      <t>00</t>
    </r>
    <r>
      <rPr>
        <sz val="11"/>
        <color theme="1"/>
        <rFont val="Calibri"/>
        <family val="2"/>
        <charset val="204"/>
        <scheme val="minor"/>
      </rPr>
      <t xml:space="preserve"> - 00 000,00 руб.                             кв.</t>
    </r>
    <r>
      <rPr>
        <b/>
        <sz val="11"/>
        <color theme="1"/>
        <rFont val="Calibri"/>
        <family val="2"/>
        <charset val="204"/>
        <scheme val="minor"/>
      </rPr>
      <t>00</t>
    </r>
    <r>
      <rPr>
        <sz val="11"/>
        <color theme="1"/>
        <rFont val="Calibri"/>
        <family val="2"/>
        <charset val="204"/>
        <scheme val="minor"/>
      </rPr>
      <t xml:space="preserve"> - 00 000,00 руб.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</si>
  <si>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19 -  </t>
    </r>
    <r>
      <rPr>
        <sz val="11"/>
        <color theme="1"/>
        <rFont val="Calibri"/>
        <family val="2"/>
        <charset val="204"/>
        <scheme val="minor"/>
      </rPr>
      <t xml:space="preserve">                          кв.</t>
    </r>
    <r>
      <rPr>
        <b/>
        <sz val="11"/>
        <color theme="1"/>
        <rFont val="Calibri"/>
        <family val="2"/>
        <charset val="204"/>
        <scheme val="minor"/>
      </rPr>
      <t>00</t>
    </r>
    <r>
      <rPr>
        <sz val="11"/>
        <color theme="1"/>
        <rFont val="Calibri"/>
        <family val="2"/>
        <charset val="204"/>
        <scheme val="minor"/>
      </rPr>
      <t xml:space="preserve"> - 00 000,00 руб.                             кв.</t>
    </r>
    <r>
      <rPr>
        <b/>
        <sz val="11"/>
        <color theme="1"/>
        <rFont val="Calibri"/>
        <family val="2"/>
        <charset val="204"/>
        <scheme val="minor"/>
      </rPr>
      <t>00</t>
    </r>
    <r>
      <rPr>
        <sz val="11"/>
        <color theme="1"/>
        <rFont val="Calibri"/>
        <family val="2"/>
        <charset val="204"/>
        <scheme val="minor"/>
      </rPr>
      <t xml:space="preserve"> - 00 000,00 руб.</t>
    </r>
  </si>
  <si>
    <t>Техническое освидетельствование лифта</t>
  </si>
  <si>
    <t xml:space="preserve">Перерасход (+) или экономия (-) средств текущего ремонта общего имущества многоквартирного дома по </t>
  </si>
  <si>
    <t>1</t>
  </si>
  <si>
    <t>Установка новогодней елки.</t>
  </si>
  <si>
    <r>
      <t>15,64 руб./м</t>
    </r>
    <r>
      <rPr>
        <sz val="11"/>
        <color theme="1"/>
        <rFont val="Calibri"/>
        <family val="2"/>
        <charset val="204"/>
      </rPr>
      <t>²</t>
    </r>
  </si>
  <si>
    <t>19,20 руб./м²</t>
  </si>
  <si>
    <t>0,027 Гкал/м²</t>
  </si>
  <si>
    <t>241,15 руб./чел.</t>
  </si>
  <si>
    <t>301,44 руб./чел.</t>
  </si>
  <si>
    <t>59,10 руб./чел.</t>
  </si>
  <si>
    <t>74,71 руб./чел.</t>
  </si>
  <si>
    <t>93,5 руб./чел.</t>
  </si>
  <si>
    <t>116,82 руб./чел.</t>
  </si>
  <si>
    <r>
      <t>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</si>
  <si>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Техническое обслуживание видеонаблюдения за 2013 г.</t>
  </si>
  <si>
    <t>компл.</t>
  </si>
  <si>
    <t>0,016 Гкал/м²</t>
  </si>
  <si>
    <t>Техническое обслуживание автоматики ИТП (33,80%)</t>
  </si>
  <si>
    <t>Вывоз снега с придомовой территории в январе (16,41%).</t>
  </si>
  <si>
    <t>Вывоз снега с придомовой территории в марте (16,41%).</t>
  </si>
  <si>
    <t>Уборка снега с кровли (16,41%).</t>
  </si>
  <si>
    <t>Замена светильников на 5 этаже.</t>
  </si>
  <si>
    <t>Сброс снега с карнизов в марте (4 карниза).</t>
  </si>
  <si>
    <t>Сброс снега с карнизов в январе (4 карниза).</t>
  </si>
  <si>
    <t>Ремонт уличного освешения (замена ламп в светильниках)(16,41%)</t>
  </si>
  <si>
    <t>Ремонт эл/щита 9 этаж, замена светильников в подъезде</t>
  </si>
  <si>
    <t>Очистка карнизных балконов ото льда</t>
  </si>
  <si>
    <t>Генеральная уборка подъездов в апреле</t>
  </si>
  <si>
    <t>Ремонт подъезда.</t>
  </si>
  <si>
    <t>Замена светильников на 4 этаже.</t>
  </si>
  <si>
    <t>Всего в 2014году:</t>
  </si>
  <si>
    <t>ИТОГО за 2014год:</t>
  </si>
  <si>
    <t>ИТОГО на 31.12.2014г:</t>
  </si>
  <si>
    <t>Благоустройство территории (посадка цветов) 47,75%).</t>
  </si>
  <si>
    <t>Перерасход (+) или экономия (-) средств в 2013 году.</t>
  </si>
  <si>
    <t>п.м.</t>
  </si>
  <si>
    <t>Покраска бордюров (16,41%)</t>
  </si>
  <si>
    <t>Монтаж противопожарной доски.</t>
  </si>
  <si>
    <t>Ремонт уличного освешения (установка светильников НГБ)(16,41%)</t>
  </si>
  <si>
    <t>Ремонт теплосчетчика 1 категории ТЭМ-104 № 1145400 (33,80%)</t>
  </si>
  <si>
    <t>Замена манометров в ИТП (33,60%)</t>
  </si>
  <si>
    <t>Замена термометров в ИТП (33,60%)</t>
  </si>
  <si>
    <t>Передача бесхозных сетей тепловой энергии.</t>
  </si>
  <si>
    <t xml:space="preserve"> -</t>
  </si>
  <si>
    <t>Монтаж снегозадержателя на кровле трансформаторной подстанции.(16,41%)</t>
  </si>
  <si>
    <t>Устройство гидроизоляции балкона над кв 41</t>
  </si>
  <si>
    <t xml:space="preserve">  -  замена освещения в подъезде</t>
  </si>
  <si>
    <t xml:space="preserve">  -  ремонт козырька над входом в подъезд</t>
  </si>
  <si>
    <t xml:space="preserve"> Что  с   учетом    перерасхода   средств   в   2014   году  в  размере</t>
  </si>
  <si>
    <t>99/4   (</t>
  </si>
  <si>
    <t>Накладные расходы (14%)</t>
  </si>
  <si>
    <t>А.Н.99/4(1)</t>
  </si>
  <si>
    <t>Генеральная уборка подъездов в ноябре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</si>
</sst>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0" fontId="0" fillId="0" borderId="3" xfId="0" applyBorder="1"/>
    <xf numFmtId="0" fontId="0" fillId="0" borderId="10" xfId="0" applyBorder="1" applyAlignment="1">
      <alignment horizontal="center"/>
    </xf>
    <xf numFmtId="4" fontId="4" fillId="0" borderId="0" xfId="0" applyNumberFormat="1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4" fontId="1" fillId="0" borderId="0" xfId="0" applyNumberFormat="1" applyFont="1" applyFill="1"/>
    <xf numFmtId="0" fontId="0" fillId="0" borderId="10" xfId="0" applyNumberFormat="1" applyBorder="1" applyAlignment="1">
      <alignment horizontal="center"/>
    </xf>
    <xf numFmtId="0" fontId="0" fillId="0" borderId="0" xfId="0" applyFill="1"/>
    <xf numFmtId="4" fontId="0" fillId="0" borderId="0" xfId="0" applyNumberFormat="1" applyFill="1"/>
    <xf numFmtId="0" fontId="0" fillId="0" borderId="0" xfId="0" applyFill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/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4" fontId="0" fillId="0" borderId="0" xfId="0" applyNumberFormat="1" applyFill="1" applyAlignment="1">
      <alignment horizontal="center"/>
    </xf>
    <xf numFmtId="4" fontId="0" fillId="0" borderId="0" xfId="0" applyNumberFormat="1" applyFill="1" applyAlignment="1"/>
    <xf numFmtId="4" fontId="3" fillId="0" borderId="0" xfId="0" applyNumberFormat="1" applyFont="1" applyFill="1"/>
    <xf numFmtId="4" fontId="6" fillId="0" borderId="0" xfId="0" applyNumberFormat="1" applyFont="1" applyFill="1"/>
    <xf numFmtId="4" fontId="1" fillId="0" borderId="0" xfId="0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2" fontId="0" fillId="0" borderId="0" xfId="0" applyNumberFormat="1" applyFill="1" applyAlignment="1">
      <alignment horizontal="left"/>
    </xf>
    <xf numFmtId="0" fontId="0" fillId="0" borderId="0" xfId="0" applyFill="1" applyBorder="1" applyAlignment="1">
      <alignment horizontal="left"/>
    </xf>
    <xf numFmtId="0" fontId="2" fillId="0" borderId="0" xfId="0" applyNumberFormat="1" applyFont="1" applyAlignment="1"/>
    <xf numFmtId="0" fontId="0" fillId="0" borderId="0" xfId="0" applyNumberFormat="1"/>
    <xf numFmtId="0" fontId="3" fillId="0" borderId="0" xfId="0" applyNumberFormat="1" applyFont="1"/>
    <xf numFmtId="0" fontId="1" fillId="0" borderId="1" xfId="0" applyNumberFormat="1" applyFont="1" applyBorder="1" applyAlignment="1"/>
    <xf numFmtId="0" fontId="1" fillId="0" borderId="2" xfId="0" applyNumberFormat="1" applyFont="1" applyBorder="1" applyAlignment="1"/>
    <xf numFmtId="0" fontId="0" fillId="0" borderId="0" xfId="0" applyNumberFormat="1" applyBorder="1" applyAlignment="1">
      <alignment horizontal="center"/>
    </xf>
    <xf numFmtId="2" fontId="0" fillId="0" borderId="0" xfId="0" applyNumberFormat="1"/>
    <xf numFmtId="2" fontId="1" fillId="0" borderId="0" xfId="0" applyNumberFormat="1" applyFont="1" applyFill="1"/>
    <xf numFmtId="0" fontId="8" fillId="0" borderId="10" xfId="0" applyFont="1" applyBorder="1" applyAlignment="1">
      <alignment horizontal="center"/>
    </xf>
    <xf numFmtId="0" fontId="8" fillId="0" borderId="1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3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0" fontId="0" fillId="0" borderId="3" xfId="0" applyNumberFormat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1" fontId="8" fillId="0" borderId="1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8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8" fillId="0" borderId="0" xfId="0" applyFont="1"/>
    <xf numFmtId="4" fontId="8" fillId="0" borderId="0" xfId="0" applyNumberFormat="1" applyFont="1"/>
    <xf numFmtId="0" fontId="1" fillId="0" borderId="13" xfId="0" applyFont="1" applyFill="1" applyBorder="1" applyAlignment="1"/>
    <xf numFmtId="0" fontId="1" fillId="0" borderId="14" xfId="0" applyFont="1" applyFill="1" applyBorder="1" applyAlignment="1"/>
    <xf numFmtId="0" fontId="1" fillId="0" borderId="15" xfId="0" applyFont="1" applyFill="1" applyBorder="1" applyAlignment="1"/>
    <xf numFmtId="0" fontId="8" fillId="0" borderId="0" xfId="0" applyFont="1" applyFill="1"/>
    <xf numFmtId="0" fontId="9" fillId="0" borderId="0" xfId="0" applyFont="1"/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0" fillId="0" borderId="0" xfId="0" applyFill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Border="1" applyAlignment="1">
      <alignment horizontal="left"/>
    </xf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" fontId="1" fillId="0" borderId="0" xfId="0" applyNumberFormat="1" applyFont="1" applyAlignment="1">
      <alignment horizontal="right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0" fillId="0" borderId="6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7" xfId="0" applyBorder="1" applyAlignment="1">
      <alignment horizontal="left"/>
    </xf>
    <xf numFmtId="4" fontId="1" fillId="0" borderId="6" xfId="0" applyNumberFormat="1" applyFont="1" applyBorder="1" applyAlignment="1">
      <alignment horizontal="right"/>
    </xf>
    <xf numFmtId="4" fontId="3" fillId="0" borderId="6" xfId="0" applyNumberFormat="1" applyFont="1" applyBorder="1" applyAlignment="1"/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4" fontId="8" fillId="0" borderId="8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4" fontId="0" fillId="0" borderId="8" xfId="0" applyNumberFormat="1" applyBorder="1" applyAlignment="1">
      <alignment vertical="center"/>
    </xf>
    <xf numFmtId="4" fontId="0" fillId="0" borderId="9" xfId="0" applyNumberFormat="1" applyBorder="1" applyAlignment="1">
      <alignment vertical="center"/>
    </xf>
    <xf numFmtId="0" fontId="0" fillId="0" borderId="0" xfId="0" applyFill="1" applyAlignment="1">
      <alignment horizontal="left"/>
    </xf>
    <xf numFmtId="4" fontId="0" fillId="0" borderId="8" xfId="0" applyNumberFormat="1" applyBorder="1" applyAlignment="1">
      <alignment horizontal="right" vertical="center"/>
    </xf>
    <xf numFmtId="4" fontId="0" fillId="0" borderId="9" xfId="0" applyNumberFormat="1" applyBorder="1" applyAlignment="1">
      <alignment horizontal="right" vertical="center"/>
    </xf>
    <xf numFmtId="0" fontId="0" fillId="0" borderId="0" xfId="0" applyFont="1" applyFill="1" applyAlignment="1">
      <alignment horizontal="left"/>
    </xf>
    <xf numFmtId="0" fontId="8" fillId="0" borderId="8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left"/>
    </xf>
    <xf numFmtId="4" fontId="8" fillId="0" borderId="8" xfId="0" applyNumberFormat="1" applyFont="1" applyFill="1" applyBorder="1" applyAlignment="1">
      <alignment horizontal="right" vertical="center"/>
    </xf>
    <xf numFmtId="4" fontId="8" fillId="0" borderId="9" xfId="0" applyNumberFormat="1" applyFont="1" applyFill="1" applyBorder="1" applyAlignment="1">
      <alignment horizontal="right" vertical="center"/>
    </xf>
    <xf numFmtId="4" fontId="3" fillId="0" borderId="7" xfId="0" applyNumberFormat="1" applyFont="1" applyBorder="1" applyAlignment="1"/>
    <xf numFmtId="0" fontId="1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7" xfId="0" applyFont="1" applyBorder="1" applyAlignment="1">
      <alignment horizontal="right"/>
    </xf>
    <xf numFmtId="4" fontId="8" fillId="0" borderId="8" xfId="0" applyNumberFormat="1" applyFont="1" applyFill="1" applyBorder="1" applyAlignment="1">
      <alignment horizontal="right"/>
    </xf>
    <xf numFmtId="4" fontId="8" fillId="0" borderId="9" xfId="0" applyNumberFormat="1" applyFont="1" applyFill="1" applyBorder="1" applyAlignment="1">
      <alignment horizontal="right"/>
    </xf>
    <xf numFmtId="2" fontId="0" fillId="0" borderId="8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4" fontId="0" fillId="0" borderId="13" xfId="0" applyNumberFormat="1" applyBorder="1" applyAlignment="1"/>
    <xf numFmtId="4" fontId="0" fillId="0" borderId="15" xfId="0" applyNumberFormat="1" applyBorder="1" applyAlignment="1"/>
    <xf numFmtId="0" fontId="0" fillId="0" borderId="4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4" fontId="0" fillId="0" borderId="4" xfId="0" applyNumberFormat="1" applyBorder="1" applyAlignment="1">
      <alignment horizontal="right" vertical="center"/>
    </xf>
    <xf numFmtId="4" fontId="0" fillId="0" borderId="5" xfId="0" applyNumberFormat="1" applyBorder="1" applyAlignment="1">
      <alignment horizontal="right" vertical="center"/>
    </xf>
    <xf numFmtId="0" fontId="1" fillId="0" borderId="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4" fontId="0" fillId="0" borderId="8" xfId="0" applyNumberFormat="1" applyFont="1" applyBorder="1" applyAlignment="1">
      <alignment vertical="center"/>
    </xf>
    <xf numFmtId="4" fontId="0" fillId="0" borderId="9" xfId="0" applyNumberFormat="1" applyFont="1" applyBorder="1" applyAlignment="1">
      <alignment vertical="center"/>
    </xf>
    <xf numFmtId="0" fontId="0" fillId="0" borderId="0" xfId="0" applyFont="1" applyFill="1" applyBorder="1" applyAlignment="1">
      <alignment horizontal="left"/>
    </xf>
    <xf numFmtId="4" fontId="0" fillId="0" borderId="8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8"/>
  <sheetViews>
    <sheetView tabSelected="1" topLeftCell="A14" workbookViewId="0">
      <selection activeCell="G58" sqref="G58"/>
    </sheetView>
  </sheetViews>
  <sheetFormatPr defaultRowHeight="15"/>
  <cols>
    <col min="1" max="1" width="5.5703125" customWidth="1"/>
    <col min="2" max="2" width="9.140625" style="22"/>
    <col min="3" max="3" width="9.85546875" style="22" customWidth="1"/>
    <col min="4" max="6" width="9.140625" style="22"/>
    <col min="7" max="7" width="13" style="22" customWidth="1"/>
    <col min="8" max="8" width="9.140625" style="22"/>
    <col min="10" max="10" width="10" style="44" bestFit="1" customWidth="1"/>
  </cols>
  <sheetData>
    <row r="1" spans="1:12">
      <c r="L1" s="75" t="s">
        <v>152</v>
      </c>
    </row>
    <row r="2" spans="1:12" ht="18.75">
      <c r="A2" s="82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ht="18.7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2" ht="18.75">
      <c r="A4" s="1"/>
      <c r="B4" s="2"/>
      <c r="C4" s="31" t="s">
        <v>2</v>
      </c>
      <c r="D4" s="2" t="s">
        <v>91</v>
      </c>
      <c r="E4" s="154" t="s">
        <v>24</v>
      </c>
      <c r="F4" s="154"/>
      <c r="G4" s="154"/>
      <c r="H4" s="154"/>
      <c r="I4" s="25">
        <v>2014</v>
      </c>
      <c r="J4" s="43" t="s">
        <v>25</v>
      </c>
    </row>
    <row r="5" spans="1:12" ht="21" customHeight="1"/>
    <row r="6" spans="1:12" ht="15.75">
      <c r="A6" s="3" t="s">
        <v>30</v>
      </c>
      <c r="B6" s="30">
        <f>I4</f>
        <v>2014</v>
      </c>
      <c r="C6" s="22" t="s">
        <v>31</v>
      </c>
      <c r="D6" s="32" t="s">
        <v>150</v>
      </c>
      <c r="E6" s="33">
        <v>2931.4</v>
      </c>
      <c r="F6" s="22" t="s">
        <v>77</v>
      </c>
    </row>
    <row r="7" spans="1:12" ht="15.75">
      <c r="A7" s="83">
        <v>1686124.16</v>
      </c>
      <c r="B7" s="83"/>
      <c r="C7" s="34" t="s">
        <v>3</v>
      </c>
      <c r="G7" s="35">
        <f>(A7-J8)</f>
        <v>1365371.81</v>
      </c>
      <c r="H7" s="22" t="s">
        <v>90</v>
      </c>
      <c r="I7" s="6">
        <f>(G7/A7)*100</f>
        <v>80.976943595897481</v>
      </c>
      <c r="J7" s="44" t="s">
        <v>4</v>
      </c>
    </row>
    <row r="8" spans="1:12" ht="15.75">
      <c r="A8" t="s">
        <v>5</v>
      </c>
      <c r="J8" s="45">
        <v>320752.34999999998</v>
      </c>
      <c r="K8" t="s">
        <v>6</v>
      </c>
    </row>
    <row r="9" spans="1:12">
      <c r="A9" t="s">
        <v>7</v>
      </c>
      <c r="J9" s="49"/>
    </row>
    <row r="10" spans="1:12">
      <c r="A10" t="s">
        <v>92</v>
      </c>
      <c r="B10" s="23">
        <v>17060.669999999998</v>
      </c>
      <c r="C10" s="22" t="s">
        <v>12</v>
      </c>
      <c r="E10" s="22" t="s">
        <v>98</v>
      </c>
      <c r="F10" s="23">
        <v>6963.24</v>
      </c>
      <c r="G10" s="22" t="s">
        <v>12</v>
      </c>
      <c r="I10" t="s">
        <v>93</v>
      </c>
      <c r="J10" s="49">
        <v>7617.5</v>
      </c>
      <c r="K10" t="s">
        <v>12</v>
      </c>
    </row>
    <row r="11" spans="1:12">
      <c r="A11" t="s">
        <v>97</v>
      </c>
      <c r="B11" s="23">
        <v>20988.18</v>
      </c>
      <c r="C11" s="22" t="s">
        <v>12</v>
      </c>
      <c r="E11" s="22" t="s">
        <v>99</v>
      </c>
      <c r="F11" s="23">
        <v>11970.06</v>
      </c>
      <c r="G11" s="22" t="s">
        <v>12</v>
      </c>
      <c r="I11" t="s">
        <v>94</v>
      </c>
      <c r="J11" s="49">
        <v>7090.71</v>
      </c>
      <c r="K11" t="s">
        <v>12</v>
      </c>
    </row>
    <row r="12" spans="1:12">
      <c r="A12" t="s">
        <v>96</v>
      </c>
      <c r="B12" s="23">
        <v>9015.4699999999993</v>
      </c>
      <c r="C12" s="22" t="s">
        <v>12</v>
      </c>
      <c r="E12" s="22" t="s">
        <v>100</v>
      </c>
      <c r="F12" s="23">
        <v>13913.9</v>
      </c>
      <c r="G12" s="22" t="s">
        <v>12</v>
      </c>
      <c r="I12" t="s">
        <v>95</v>
      </c>
      <c r="J12" s="49">
        <v>8433.7999999999993</v>
      </c>
      <c r="K12" t="s">
        <v>12</v>
      </c>
    </row>
    <row r="13" spans="1:12" ht="17.25" customHeight="1">
      <c r="B13" s="23"/>
      <c r="J13" s="49"/>
    </row>
    <row r="14" spans="1:12" ht="15.75">
      <c r="A14" t="s">
        <v>80</v>
      </c>
      <c r="J14" s="50">
        <f>G15+G16+G17+G18</f>
        <v>320752.34999999998</v>
      </c>
      <c r="K14" s="14"/>
    </row>
    <row r="15" spans="1:12">
      <c r="A15" s="7" t="s">
        <v>8</v>
      </c>
      <c r="B15" s="22" t="s">
        <v>9</v>
      </c>
      <c r="G15" s="20">
        <f>(J8*43.5/100)</f>
        <v>139527.27225000001</v>
      </c>
      <c r="H15" s="22" t="s">
        <v>12</v>
      </c>
    </row>
    <row r="16" spans="1:12" ht="18" customHeight="1">
      <c r="A16" s="7" t="s">
        <v>8</v>
      </c>
      <c r="B16" s="22" t="s">
        <v>10</v>
      </c>
      <c r="G16" s="20">
        <f>(J8*36.6/100)</f>
        <v>117395.36009999999</v>
      </c>
      <c r="H16" s="22" t="s">
        <v>12</v>
      </c>
    </row>
    <row r="17" spans="1:12">
      <c r="A17" s="7" t="s">
        <v>8</v>
      </c>
      <c r="B17" s="22" t="s">
        <v>11</v>
      </c>
      <c r="G17" s="20">
        <f>(J8*12.5/100)</f>
        <v>40094.043749999997</v>
      </c>
      <c r="H17" s="22" t="s">
        <v>12</v>
      </c>
      <c r="K17" s="4"/>
      <c r="L17" s="11"/>
    </row>
    <row r="18" spans="1:12">
      <c r="A18" s="7" t="s">
        <v>8</v>
      </c>
      <c r="B18" s="22" t="s">
        <v>16</v>
      </c>
      <c r="G18" s="20">
        <f>(J8*7.4/100)</f>
        <v>23735.673900000002</v>
      </c>
      <c r="H18" s="22" t="s">
        <v>12</v>
      </c>
    </row>
    <row r="19" spans="1:12" ht="21" customHeight="1">
      <c r="G19" s="36"/>
    </row>
    <row r="20" spans="1:12">
      <c r="A20" s="8" t="s">
        <v>13</v>
      </c>
      <c r="G20" s="20">
        <f>E6*4.74*12/1.03</f>
        <v>161881.58446601941</v>
      </c>
      <c r="H20" s="22" t="s">
        <v>14</v>
      </c>
    </row>
    <row r="21" spans="1:12" ht="15.75" thickBot="1">
      <c r="A21" s="88">
        <f>(G20*I7/100)</f>
        <v>131086.75934519368</v>
      </c>
      <c r="B21" s="88"/>
      <c r="C21" s="22" t="s">
        <v>17</v>
      </c>
    </row>
    <row r="22" spans="1:12">
      <c r="A22" s="9" t="s">
        <v>2</v>
      </c>
      <c r="B22" s="151" t="s">
        <v>23</v>
      </c>
      <c r="C22" s="152"/>
      <c r="D22" s="152"/>
      <c r="E22" s="152"/>
      <c r="F22" s="152"/>
      <c r="G22" s="152"/>
      <c r="H22" s="153"/>
      <c r="I22" s="9" t="s">
        <v>21</v>
      </c>
      <c r="J22" s="46" t="s">
        <v>20</v>
      </c>
      <c r="K22" s="84" t="s">
        <v>18</v>
      </c>
      <c r="L22" s="85"/>
    </row>
    <row r="23" spans="1:12" ht="15.75" thickBot="1">
      <c r="A23" s="10" t="s">
        <v>15</v>
      </c>
      <c r="B23" s="141"/>
      <c r="C23" s="142"/>
      <c r="D23" s="142"/>
      <c r="E23" s="142"/>
      <c r="F23" s="142"/>
      <c r="G23" s="142"/>
      <c r="H23" s="143"/>
      <c r="I23" s="10" t="s">
        <v>22</v>
      </c>
      <c r="J23" s="47"/>
      <c r="K23" s="86" t="s">
        <v>19</v>
      </c>
      <c r="L23" s="87"/>
    </row>
    <row r="24" spans="1:12" ht="15.75" thickBot="1">
      <c r="A24" s="12"/>
      <c r="B24" s="54" t="s">
        <v>135</v>
      </c>
      <c r="C24" s="55"/>
      <c r="D24" s="55"/>
      <c r="E24" s="55"/>
      <c r="F24" s="55"/>
      <c r="G24" s="55"/>
      <c r="H24" s="56"/>
      <c r="I24" s="28"/>
      <c r="J24" s="57"/>
      <c r="K24" s="144">
        <v>-65018.77</v>
      </c>
      <c r="L24" s="145"/>
    </row>
    <row r="25" spans="1:12" ht="17.25">
      <c r="A25" s="13">
        <v>1</v>
      </c>
      <c r="B25" s="146" t="s">
        <v>124</v>
      </c>
      <c r="C25" s="147"/>
      <c r="D25" s="147"/>
      <c r="E25" s="147"/>
      <c r="F25" s="147"/>
      <c r="G25" s="147"/>
      <c r="H25" s="148"/>
      <c r="I25" s="13" t="s">
        <v>114</v>
      </c>
      <c r="J25" s="21">
        <v>370.18</v>
      </c>
      <c r="K25" s="149">
        <f>11000*0.1676</f>
        <v>1843.6</v>
      </c>
      <c r="L25" s="150"/>
    </row>
    <row r="26" spans="1:12">
      <c r="A26" s="13">
        <v>2</v>
      </c>
      <c r="B26" s="112" t="s">
        <v>118</v>
      </c>
      <c r="C26" s="123"/>
      <c r="D26" s="123"/>
      <c r="E26" s="123"/>
      <c r="F26" s="123"/>
      <c r="G26" s="123"/>
      <c r="H26" s="157"/>
      <c r="I26" s="13" t="s">
        <v>81</v>
      </c>
      <c r="J26" s="48">
        <v>1</v>
      </c>
      <c r="K26" s="121">
        <f>1900*0.338</f>
        <v>642.20000000000005</v>
      </c>
      <c r="L26" s="122"/>
    </row>
    <row r="27" spans="1:12">
      <c r="A27" s="13">
        <v>3</v>
      </c>
      <c r="B27" s="112" t="s">
        <v>126</v>
      </c>
      <c r="C27" s="78"/>
      <c r="D27" s="78"/>
      <c r="E27" s="78"/>
      <c r="F27" s="78"/>
      <c r="G27" s="78"/>
      <c r="H27" s="113"/>
      <c r="I27" s="13" t="s">
        <v>81</v>
      </c>
      <c r="J27" s="48">
        <v>4</v>
      </c>
      <c r="K27" s="121">
        <v>364</v>
      </c>
      <c r="L27" s="122"/>
    </row>
    <row r="28" spans="1:12">
      <c r="A28" s="13">
        <v>4</v>
      </c>
      <c r="B28" s="112" t="s">
        <v>119</v>
      </c>
      <c r="C28" s="120"/>
      <c r="D28" s="120"/>
      <c r="E28" s="120"/>
      <c r="F28" s="120"/>
      <c r="G28" s="120"/>
      <c r="H28" s="113"/>
      <c r="I28" s="13" t="s">
        <v>82</v>
      </c>
      <c r="J28" s="21">
        <v>21</v>
      </c>
      <c r="K28" s="155">
        <f>64000*0.1671</f>
        <v>10694.4</v>
      </c>
      <c r="L28" s="156"/>
    </row>
    <row r="29" spans="1:12">
      <c r="A29" s="13">
        <v>5</v>
      </c>
      <c r="B29" s="112" t="s">
        <v>120</v>
      </c>
      <c r="C29" s="120"/>
      <c r="D29" s="120"/>
      <c r="E29" s="120"/>
      <c r="F29" s="120"/>
      <c r="G29" s="120"/>
      <c r="H29" s="113"/>
      <c r="I29" s="13" t="s">
        <v>82</v>
      </c>
      <c r="J29" s="21">
        <v>26</v>
      </c>
      <c r="K29" s="114">
        <f>82646*0.1641</f>
        <v>13562.2086</v>
      </c>
      <c r="L29" s="115"/>
    </row>
    <row r="30" spans="1:12">
      <c r="A30" s="13">
        <v>6</v>
      </c>
      <c r="B30" s="112" t="s">
        <v>121</v>
      </c>
      <c r="C30" s="78"/>
      <c r="D30" s="78"/>
      <c r="E30" s="78"/>
      <c r="F30" s="78"/>
      <c r="G30" s="78"/>
      <c r="H30" s="113"/>
      <c r="I30" s="13" t="s">
        <v>81</v>
      </c>
      <c r="J30" s="21">
        <v>1</v>
      </c>
      <c r="K30" s="114">
        <v>7500</v>
      </c>
      <c r="L30" s="115"/>
    </row>
    <row r="31" spans="1:12">
      <c r="A31" s="13">
        <v>8</v>
      </c>
      <c r="B31" s="112" t="s">
        <v>122</v>
      </c>
      <c r="C31" s="78"/>
      <c r="D31" s="78"/>
      <c r="E31" s="78"/>
      <c r="F31" s="78"/>
      <c r="G31" s="78"/>
      <c r="H31" s="113"/>
      <c r="I31" s="13" t="s">
        <v>81</v>
      </c>
      <c r="J31" s="21" t="s">
        <v>103</v>
      </c>
      <c r="K31" s="139">
        <v>120</v>
      </c>
      <c r="L31" s="140"/>
    </row>
    <row r="32" spans="1:12" ht="17.25">
      <c r="A32" s="13">
        <v>10</v>
      </c>
      <c r="B32" s="112" t="s">
        <v>123</v>
      </c>
      <c r="C32" s="120"/>
      <c r="D32" s="120"/>
      <c r="E32" s="120"/>
      <c r="F32" s="120"/>
      <c r="G32" s="120"/>
      <c r="H32" s="113"/>
      <c r="I32" s="13" t="s">
        <v>114</v>
      </c>
      <c r="J32" s="21">
        <v>370.18</v>
      </c>
      <c r="K32" s="118">
        <f>400*4</f>
        <v>1600</v>
      </c>
      <c r="L32" s="119"/>
    </row>
    <row r="33" spans="1:12">
      <c r="A33" s="13">
        <v>11</v>
      </c>
      <c r="B33" s="112" t="s">
        <v>125</v>
      </c>
      <c r="C33" s="78"/>
      <c r="D33" s="78"/>
      <c r="E33" s="78"/>
      <c r="F33" s="78"/>
      <c r="G33" s="78"/>
      <c r="H33" s="113"/>
      <c r="I33" s="13" t="s">
        <v>81</v>
      </c>
      <c r="J33" s="21">
        <v>14</v>
      </c>
      <c r="K33" s="121">
        <f>2240*0.1641</f>
        <v>367.584</v>
      </c>
      <c r="L33" s="122"/>
    </row>
    <row r="34" spans="1:12">
      <c r="A34" s="13">
        <v>12</v>
      </c>
      <c r="B34" s="112" t="s">
        <v>127</v>
      </c>
      <c r="C34" s="78"/>
      <c r="D34" s="78"/>
      <c r="E34" s="78"/>
      <c r="F34" s="78"/>
      <c r="G34" s="78"/>
      <c r="H34" s="113"/>
      <c r="I34" s="13" t="s">
        <v>81</v>
      </c>
      <c r="J34" s="21">
        <v>4</v>
      </c>
      <c r="K34" s="118">
        <f>1000*4</f>
        <v>4000</v>
      </c>
      <c r="L34" s="119"/>
    </row>
    <row r="35" spans="1:12" ht="17.25">
      <c r="A35" s="13">
        <v>13</v>
      </c>
      <c r="B35" s="112" t="s">
        <v>128</v>
      </c>
      <c r="C35" s="78"/>
      <c r="D35" s="78"/>
      <c r="E35" s="78"/>
      <c r="F35" s="78"/>
      <c r="G35" s="78"/>
      <c r="H35" s="113"/>
      <c r="I35" s="13" t="s">
        <v>114</v>
      </c>
      <c r="J35" s="21">
        <v>400</v>
      </c>
      <c r="K35" s="127">
        <v>2644.13</v>
      </c>
      <c r="L35" s="128"/>
    </row>
    <row r="36" spans="1:12">
      <c r="A36" s="13">
        <v>14</v>
      </c>
      <c r="B36" s="124" t="s">
        <v>115</v>
      </c>
      <c r="C36" s="125"/>
      <c r="D36" s="125"/>
      <c r="E36" s="125"/>
      <c r="F36" s="125"/>
      <c r="G36" s="125"/>
      <c r="H36" s="126"/>
      <c r="I36" s="51" t="s">
        <v>83</v>
      </c>
      <c r="J36" s="52">
        <v>12</v>
      </c>
      <c r="K36" s="116">
        <f>2500*12/4</f>
        <v>7500</v>
      </c>
      <c r="L36" s="117"/>
    </row>
    <row r="37" spans="1:12">
      <c r="A37" s="13">
        <v>15</v>
      </c>
      <c r="B37" s="112" t="s">
        <v>129</v>
      </c>
      <c r="C37" s="78"/>
      <c r="D37" s="78"/>
      <c r="E37" s="78"/>
      <c r="F37" s="78"/>
      <c r="G37" s="78"/>
      <c r="H37" s="113"/>
      <c r="I37" s="13" t="s">
        <v>81</v>
      </c>
      <c r="J37" s="21">
        <v>1</v>
      </c>
      <c r="K37" s="114">
        <v>158963</v>
      </c>
      <c r="L37" s="115"/>
    </row>
    <row r="38" spans="1:12">
      <c r="A38" s="13">
        <v>16</v>
      </c>
      <c r="B38" s="112" t="s">
        <v>130</v>
      </c>
      <c r="C38" s="78"/>
      <c r="D38" s="78"/>
      <c r="E38" s="78"/>
      <c r="F38" s="78"/>
      <c r="G38" s="78"/>
      <c r="H38" s="113"/>
      <c r="I38" s="13" t="s">
        <v>81</v>
      </c>
      <c r="J38" s="21">
        <v>1</v>
      </c>
      <c r="K38" s="114">
        <v>80</v>
      </c>
      <c r="L38" s="115"/>
    </row>
    <row r="39" spans="1:12">
      <c r="A39" s="13">
        <v>18</v>
      </c>
      <c r="B39" s="112" t="s">
        <v>134</v>
      </c>
      <c r="C39" s="78"/>
      <c r="D39" s="78"/>
      <c r="E39" s="78"/>
      <c r="F39" s="78"/>
      <c r="G39" s="78"/>
      <c r="H39" s="78"/>
      <c r="I39" s="13" t="s">
        <v>116</v>
      </c>
      <c r="J39" s="59">
        <v>1</v>
      </c>
      <c r="K39" s="76">
        <f>4812*0.4775</f>
        <v>2297.73</v>
      </c>
      <c r="L39" s="77"/>
    </row>
    <row r="40" spans="1:12">
      <c r="A40" s="13">
        <v>19</v>
      </c>
      <c r="B40" s="124" t="s">
        <v>137</v>
      </c>
      <c r="C40" s="125"/>
      <c r="D40" s="125"/>
      <c r="E40" s="125"/>
      <c r="F40" s="125"/>
      <c r="G40" s="125"/>
      <c r="H40" s="126"/>
      <c r="I40" s="58" t="s">
        <v>136</v>
      </c>
      <c r="J40" s="61">
        <f>534*0.1641</f>
        <v>87.629400000000004</v>
      </c>
      <c r="K40" s="127">
        <f>6225*0.1641</f>
        <v>1021.5224999999999</v>
      </c>
      <c r="L40" s="128"/>
    </row>
    <row r="41" spans="1:12">
      <c r="A41" s="13">
        <v>20</v>
      </c>
      <c r="B41" s="124" t="s">
        <v>146</v>
      </c>
      <c r="C41" s="125"/>
      <c r="D41" s="125"/>
      <c r="E41" s="125"/>
      <c r="F41" s="125"/>
      <c r="G41" s="125"/>
      <c r="H41" s="126"/>
      <c r="I41" s="58" t="s">
        <v>81</v>
      </c>
      <c r="J41" s="66">
        <v>1</v>
      </c>
      <c r="K41" s="127">
        <v>18568</v>
      </c>
      <c r="L41" s="128"/>
    </row>
    <row r="42" spans="1:12">
      <c r="A42" s="13">
        <v>21</v>
      </c>
      <c r="B42" s="124" t="s">
        <v>138</v>
      </c>
      <c r="C42" s="125"/>
      <c r="D42" s="125"/>
      <c r="E42" s="125"/>
      <c r="F42" s="125"/>
      <c r="G42" s="125"/>
      <c r="H42" s="126"/>
      <c r="I42" s="58" t="s">
        <v>81</v>
      </c>
      <c r="J42" s="60">
        <v>1</v>
      </c>
      <c r="K42" s="127">
        <v>1500</v>
      </c>
      <c r="L42" s="128"/>
    </row>
    <row r="43" spans="1:12">
      <c r="A43" s="13">
        <v>22</v>
      </c>
      <c r="B43" s="124" t="s">
        <v>139</v>
      </c>
      <c r="C43" s="125"/>
      <c r="D43" s="125"/>
      <c r="E43" s="125"/>
      <c r="F43" s="125"/>
      <c r="G43" s="125"/>
      <c r="H43" s="126"/>
      <c r="I43" s="58" t="s">
        <v>81</v>
      </c>
      <c r="J43" s="58">
        <v>6</v>
      </c>
      <c r="K43" s="137">
        <f>(974+1000)*0.1641</f>
        <v>323.93340000000001</v>
      </c>
      <c r="L43" s="138"/>
    </row>
    <row r="44" spans="1:12">
      <c r="A44" s="13">
        <v>23</v>
      </c>
      <c r="B44" s="112" t="s">
        <v>140</v>
      </c>
      <c r="C44" s="78"/>
      <c r="D44" s="78"/>
      <c r="E44" s="78"/>
      <c r="F44" s="78"/>
      <c r="G44" s="78"/>
      <c r="H44" s="78"/>
      <c r="I44" s="58" t="s">
        <v>81</v>
      </c>
      <c r="J44" s="60">
        <v>1</v>
      </c>
      <c r="K44" s="76">
        <f>2250*0.338</f>
        <v>760.5</v>
      </c>
      <c r="L44" s="77"/>
    </row>
    <row r="45" spans="1:12" ht="17.25">
      <c r="A45" s="13">
        <f t="shared" ref="A45:A51" si="0">A44+1</f>
        <v>24</v>
      </c>
      <c r="B45" s="112" t="s">
        <v>153</v>
      </c>
      <c r="C45" s="78"/>
      <c r="D45" s="78"/>
      <c r="E45" s="78"/>
      <c r="F45" s="78"/>
      <c r="G45" s="78"/>
      <c r="H45" s="113"/>
      <c r="I45" s="13" t="s">
        <v>114</v>
      </c>
      <c r="J45" s="21">
        <v>255</v>
      </c>
      <c r="K45" s="127">
        <v>2644.13</v>
      </c>
      <c r="L45" s="128"/>
    </row>
    <row r="46" spans="1:12">
      <c r="A46" s="13">
        <f t="shared" si="0"/>
        <v>25</v>
      </c>
      <c r="B46" s="112" t="s">
        <v>141</v>
      </c>
      <c r="C46" s="78"/>
      <c r="D46" s="78"/>
      <c r="E46" s="78"/>
      <c r="F46" s="78"/>
      <c r="G46" s="78"/>
      <c r="H46" s="113"/>
      <c r="I46" s="64" t="s">
        <v>81</v>
      </c>
      <c r="J46" s="62">
        <v>2</v>
      </c>
      <c r="K46" s="158">
        <f>380*2*0.336</f>
        <v>255.36</v>
      </c>
      <c r="L46" s="159"/>
    </row>
    <row r="47" spans="1:12">
      <c r="A47" s="13">
        <f t="shared" si="0"/>
        <v>26</v>
      </c>
      <c r="B47" s="112" t="s">
        <v>142</v>
      </c>
      <c r="C47" s="78"/>
      <c r="D47" s="78"/>
      <c r="E47" s="78"/>
      <c r="F47" s="78"/>
      <c r="G47" s="78"/>
      <c r="H47" s="113"/>
      <c r="I47" s="64" t="s">
        <v>81</v>
      </c>
      <c r="J47" s="62">
        <v>2</v>
      </c>
      <c r="K47" s="158">
        <f>250*2*0.336</f>
        <v>168</v>
      </c>
      <c r="L47" s="159"/>
    </row>
    <row r="48" spans="1:12">
      <c r="A48" s="13">
        <f t="shared" si="0"/>
        <v>27</v>
      </c>
      <c r="B48" s="112" t="s">
        <v>143</v>
      </c>
      <c r="C48" s="78"/>
      <c r="D48" s="78"/>
      <c r="E48" s="78"/>
      <c r="F48" s="78"/>
      <c r="G48" s="78"/>
      <c r="H48" s="113"/>
      <c r="I48" s="13" t="s">
        <v>144</v>
      </c>
      <c r="J48" s="63" t="s">
        <v>144</v>
      </c>
      <c r="K48" s="114">
        <v>11315</v>
      </c>
      <c r="L48" s="115"/>
    </row>
    <row r="49" spans="1:12">
      <c r="A49" s="13">
        <f t="shared" si="0"/>
        <v>28</v>
      </c>
      <c r="B49" s="112" t="s">
        <v>101</v>
      </c>
      <c r="C49" s="78"/>
      <c r="D49" s="78"/>
      <c r="E49" s="78"/>
      <c r="F49" s="78"/>
      <c r="G49" s="78"/>
      <c r="H49" s="113"/>
      <c r="I49" s="13" t="s">
        <v>81</v>
      </c>
      <c r="J49" s="13">
        <v>1</v>
      </c>
      <c r="K49" s="76">
        <v>6500</v>
      </c>
      <c r="L49" s="77"/>
    </row>
    <row r="50" spans="1:12">
      <c r="A50" s="13">
        <f t="shared" si="0"/>
        <v>29</v>
      </c>
      <c r="B50" s="124" t="s">
        <v>145</v>
      </c>
      <c r="C50" s="125"/>
      <c r="D50" s="125"/>
      <c r="E50" s="125"/>
      <c r="F50" s="125"/>
      <c r="G50" s="125"/>
      <c r="H50" s="126"/>
      <c r="I50" s="58" t="s">
        <v>81</v>
      </c>
      <c r="J50" s="60">
        <v>8</v>
      </c>
      <c r="K50" s="137">
        <f>8203.52*0.1641</f>
        <v>1346.1976320000001</v>
      </c>
      <c r="L50" s="138"/>
    </row>
    <row r="51" spans="1:12">
      <c r="A51" s="13">
        <f t="shared" si="0"/>
        <v>30</v>
      </c>
      <c r="B51" s="124" t="s">
        <v>104</v>
      </c>
      <c r="C51" s="125"/>
      <c r="D51" s="125"/>
      <c r="E51" s="125"/>
      <c r="F51" s="125"/>
      <c r="G51" s="125"/>
      <c r="H51" s="126"/>
      <c r="I51" s="51" t="s">
        <v>81</v>
      </c>
      <c r="J51" s="51">
        <v>1</v>
      </c>
      <c r="K51" s="116">
        <f>7833/6</f>
        <v>1305.5</v>
      </c>
      <c r="L51" s="117"/>
    </row>
    <row r="52" spans="1:12">
      <c r="A52" s="13"/>
      <c r="B52" s="112" t="s">
        <v>131</v>
      </c>
      <c r="C52" s="78"/>
      <c r="D52" s="78"/>
      <c r="E52" s="78"/>
      <c r="F52" s="78"/>
      <c r="G52" s="78"/>
      <c r="H52" s="113"/>
      <c r="I52" s="13"/>
      <c r="J52" s="53"/>
      <c r="K52" s="114">
        <f>SUM(K25:L51)</f>
        <v>257886.996132</v>
      </c>
      <c r="L52" s="115"/>
    </row>
    <row r="53" spans="1:12">
      <c r="A53" s="13"/>
      <c r="B53" s="124" t="s">
        <v>151</v>
      </c>
      <c r="C53" s="125"/>
      <c r="D53" s="125"/>
      <c r="E53" s="125"/>
      <c r="F53" s="125"/>
      <c r="G53" s="125"/>
      <c r="H53" s="126"/>
      <c r="I53" s="13"/>
      <c r="J53" s="53"/>
      <c r="K53" s="114">
        <f>K52*0.14</f>
        <v>36104.179458480001</v>
      </c>
      <c r="L53" s="115"/>
    </row>
    <row r="54" spans="1:12" ht="15.75" thickBot="1">
      <c r="A54" s="13"/>
      <c r="B54" s="22" t="s">
        <v>132</v>
      </c>
      <c r="I54" s="29"/>
      <c r="J54"/>
      <c r="K54" s="110">
        <f>SUM(K52:L53)</f>
        <v>293991.17559047998</v>
      </c>
      <c r="L54" s="136"/>
    </row>
    <row r="55" spans="1:12" ht="16.5" thickBot="1">
      <c r="A55" s="12"/>
      <c r="B55" s="71" t="s">
        <v>133</v>
      </c>
      <c r="C55" s="72"/>
      <c r="D55" s="72"/>
      <c r="E55" s="72"/>
      <c r="F55" s="72"/>
      <c r="G55" s="72"/>
      <c r="H55" s="73"/>
      <c r="I55" s="12"/>
      <c r="J55" s="12"/>
      <c r="K55" s="111">
        <f>K54+K24</f>
        <v>228972.40559047999</v>
      </c>
      <c r="L55" s="129"/>
    </row>
    <row r="56" spans="1:12">
      <c r="A56" t="s">
        <v>102</v>
      </c>
    </row>
    <row r="57" spans="1:12">
      <c r="A57" t="s">
        <v>26</v>
      </c>
      <c r="D57" s="30">
        <f>I4</f>
        <v>2014</v>
      </c>
      <c r="E57" s="22" t="s">
        <v>27</v>
      </c>
      <c r="G57" s="37">
        <f>K55-G20</f>
        <v>67090.821124460577</v>
      </c>
      <c r="H57" s="22" t="s">
        <v>28</v>
      </c>
    </row>
    <row r="58" spans="1:12">
      <c r="D58" s="30"/>
      <c r="G58" s="37"/>
    </row>
    <row r="59" spans="1:12" ht="15.75" thickBot="1">
      <c r="A59" t="s">
        <v>29</v>
      </c>
      <c r="B59" s="30">
        <f>I4</f>
        <v>2014</v>
      </c>
      <c r="C59" s="22" t="s">
        <v>32</v>
      </c>
    </row>
    <row r="60" spans="1:12">
      <c r="A60" s="26" t="s">
        <v>2</v>
      </c>
      <c r="B60" s="130" t="s">
        <v>39</v>
      </c>
      <c r="C60" s="131"/>
      <c r="D60" s="131"/>
      <c r="E60" s="131"/>
      <c r="F60" s="130" t="s">
        <v>40</v>
      </c>
      <c r="G60" s="131"/>
      <c r="H60" s="132"/>
      <c r="I60" s="104" t="s">
        <v>41</v>
      </c>
      <c r="J60" s="105"/>
      <c r="K60" s="105"/>
      <c r="L60" s="106"/>
    </row>
    <row r="61" spans="1:12" ht="15.75" thickBot="1">
      <c r="A61" s="27"/>
      <c r="B61" s="133"/>
      <c r="C61" s="134"/>
      <c r="D61" s="134"/>
      <c r="E61" s="134"/>
      <c r="F61" s="133"/>
      <c r="G61" s="134"/>
      <c r="H61" s="135"/>
      <c r="I61" s="101" t="s">
        <v>42</v>
      </c>
      <c r="J61" s="102"/>
      <c r="K61" s="102"/>
      <c r="L61" s="103"/>
    </row>
    <row r="62" spans="1:12">
      <c r="A62" s="15" t="s">
        <v>33</v>
      </c>
      <c r="B62" s="92" t="s">
        <v>43</v>
      </c>
      <c r="C62" s="93"/>
      <c r="D62" s="93"/>
      <c r="E62" s="94"/>
      <c r="F62" s="95" t="s">
        <v>105</v>
      </c>
      <c r="G62" s="96"/>
      <c r="H62" s="97"/>
      <c r="I62" s="95" t="s">
        <v>106</v>
      </c>
      <c r="J62" s="96"/>
      <c r="K62" s="96"/>
      <c r="L62" s="97"/>
    </row>
    <row r="63" spans="1:12">
      <c r="A63" s="13" t="s">
        <v>34</v>
      </c>
      <c r="B63" s="79" t="s">
        <v>44</v>
      </c>
      <c r="C63" s="80"/>
      <c r="D63" s="80"/>
      <c r="E63" s="81"/>
      <c r="F63" s="98" t="s">
        <v>49</v>
      </c>
      <c r="G63" s="99"/>
      <c r="H63" s="100"/>
      <c r="I63" s="98" t="s">
        <v>50</v>
      </c>
      <c r="J63" s="99"/>
      <c r="K63" s="99"/>
      <c r="L63" s="100"/>
    </row>
    <row r="64" spans="1:12">
      <c r="A64" s="13" t="s">
        <v>35</v>
      </c>
      <c r="B64" s="79" t="s">
        <v>45</v>
      </c>
      <c r="C64" s="80"/>
      <c r="D64" s="80"/>
      <c r="E64" s="81"/>
      <c r="F64" s="98" t="s">
        <v>117</v>
      </c>
      <c r="G64" s="99"/>
      <c r="H64" s="100"/>
      <c r="I64" s="98" t="s">
        <v>107</v>
      </c>
      <c r="J64" s="99"/>
      <c r="K64" s="99"/>
      <c r="L64" s="100"/>
    </row>
    <row r="65" spans="1:12">
      <c r="A65" s="13" t="s">
        <v>36</v>
      </c>
      <c r="B65" s="79" t="s">
        <v>46</v>
      </c>
      <c r="C65" s="80"/>
      <c r="D65" s="80"/>
      <c r="E65" s="81"/>
      <c r="F65" s="98" t="s">
        <v>108</v>
      </c>
      <c r="G65" s="99"/>
      <c r="H65" s="100"/>
      <c r="I65" s="98" t="s">
        <v>109</v>
      </c>
      <c r="J65" s="99"/>
      <c r="K65" s="99"/>
      <c r="L65" s="100"/>
    </row>
    <row r="66" spans="1:12">
      <c r="A66" s="13" t="s">
        <v>37</v>
      </c>
      <c r="B66" s="79" t="s">
        <v>47</v>
      </c>
      <c r="C66" s="80"/>
      <c r="D66" s="80"/>
      <c r="E66" s="81"/>
      <c r="F66" s="98" t="s">
        <v>110</v>
      </c>
      <c r="G66" s="99"/>
      <c r="H66" s="100"/>
      <c r="I66" s="98" t="s">
        <v>111</v>
      </c>
      <c r="J66" s="99"/>
      <c r="K66" s="99"/>
      <c r="L66" s="100"/>
    </row>
    <row r="67" spans="1:12" ht="15.75" thickBot="1">
      <c r="A67" s="16" t="s">
        <v>38</v>
      </c>
      <c r="B67" s="107" t="s">
        <v>48</v>
      </c>
      <c r="C67" s="108"/>
      <c r="D67" s="108"/>
      <c r="E67" s="109"/>
      <c r="F67" s="89" t="s">
        <v>112</v>
      </c>
      <c r="G67" s="90"/>
      <c r="H67" s="91"/>
      <c r="I67" s="89" t="s">
        <v>113</v>
      </c>
      <c r="J67" s="90"/>
      <c r="K67" s="90"/>
      <c r="L67" s="91"/>
    </row>
    <row r="69" spans="1:12">
      <c r="A69" s="17" t="s">
        <v>56</v>
      </c>
      <c r="B69" s="30">
        <f>I4+1</f>
        <v>2015</v>
      </c>
      <c r="C69" s="22" t="s">
        <v>57</v>
      </c>
    </row>
    <row r="70" spans="1:12">
      <c r="A70" s="24" t="s">
        <v>51</v>
      </c>
    </row>
    <row r="71" spans="1:12">
      <c r="A71" s="42" t="s">
        <v>52</v>
      </c>
      <c r="B71" s="67"/>
      <c r="C71" s="67"/>
      <c r="D71" s="67"/>
      <c r="E71" s="67"/>
      <c r="F71" s="38">
        <f>G94</f>
        <v>6.2974949301640812</v>
      </c>
      <c r="G71" s="22" t="s">
        <v>88</v>
      </c>
    </row>
    <row r="72" spans="1:12">
      <c r="A72" s="24" t="s">
        <v>53</v>
      </c>
      <c r="C72" s="38">
        <v>15.8</v>
      </c>
      <c r="D72" s="22" t="s">
        <v>54</v>
      </c>
      <c r="G72" s="30">
        <v>1.7000000000000001E-2</v>
      </c>
      <c r="H72" s="22" t="s">
        <v>55</v>
      </c>
    </row>
    <row r="73" spans="1:12">
      <c r="A73" s="24" t="s">
        <v>60</v>
      </c>
    </row>
    <row r="74" spans="1:12">
      <c r="A74" s="24" t="s">
        <v>58</v>
      </c>
    </row>
    <row r="75" spans="1:12">
      <c r="A75" s="24" t="s">
        <v>59</v>
      </c>
    </row>
    <row r="76" spans="1:12">
      <c r="A76" s="24" t="s">
        <v>61</v>
      </c>
    </row>
    <row r="78" spans="1:12">
      <c r="A78" s="24" t="s">
        <v>62</v>
      </c>
      <c r="B78" s="30">
        <f>I4+1</f>
        <v>2015</v>
      </c>
      <c r="C78" s="22" t="s">
        <v>63</v>
      </c>
    </row>
    <row r="79" spans="1:12">
      <c r="A79" s="24" t="s">
        <v>64</v>
      </c>
    </row>
    <row r="80" spans="1:12">
      <c r="A80" s="65" t="s">
        <v>65</v>
      </c>
      <c r="B80" s="74"/>
      <c r="C80" s="74"/>
      <c r="D80" s="74"/>
      <c r="E80" s="74"/>
      <c r="F80" s="74"/>
      <c r="G80" s="74"/>
      <c r="H80" s="74"/>
      <c r="I80" s="69"/>
      <c r="J80" s="70">
        <v>10000</v>
      </c>
      <c r="K80" t="s">
        <v>12</v>
      </c>
    </row>
    <row r="81" spans="1:11">
      <c r="A81" s="65" t="s">
        <v>66</v>
      </c>
      <c r="B81" s="74"/>
      <c r="C81" s="74"/>
      <c r="D81" s="74"/>
      <c r="E81" s="74"/>
      <c r="F81" s="74"/>
      <c r="G81" s="74"/>
      <c r="H81" s="74"/>
      <c r="I81" s="69"/>
      <c r="J81" s="70">
        <v>6500</v>
      </c>
      <c r="K81" t="s">
        <v>12</v>
      </c>
    </row>
    <row r="82" spans="1:11">
      <c r="A82" s="65" t="s">
        <v>67</v>
      </c>
      <c r="B82" s="74"/>
      <c r="C82" s="74"/>
      <c r="D82" s="74"/>
      <c r="E82" s="74"/>
      <c r="F82" s="74"/>
      <c r="G82" s="74"/>
      <c r="H82" s="74"/>
      <c r="I82" s="69"/>
      <c r="J82" s="70">
        <v>7500</v>
      </c>
      <c r="K82" t="s">
        <v>12</v>
      </c>
    </row>
    <row r="83" spans="1:11">
      <c r="A83" s="65" t="s">
        <v>68</v>
      </c>
      <c r="B83" s="74"/>
      <c r="C83" s="74"/>
      <c r="D83" s="74"/>
      <c r="E83" s="74"/>
      <c r="F83" s="74"/>
      <c r="G83" s="74"/>
      <c r="H83" s="74"/>
      <c r="I83" s="69"/>
      <c r="J83" s="70">
        <v>15000</v>
      </c>
      <c r="K83" t="s">
        <v>12</v>
      </c>
    </row>
    <row r="84" spans="1:11">
      <c r="A84" s="65" t="s">
        <v>69</v>
      </c>
      <c r="B84" s="74"/>
      <c r="C84" s="74"/>
      <c r="D84" s="74"/>
      <c r="E84" s="74"/>
      <c r="F84" s="74"/>
      <c r="G84" s="74"/>
      <c r="H84" s="74"/>
      <c r="I84" s="69"/>
      <c r="J84" s="70">
        <v>1200</v>
      </c>
      <c r="K84" t="s">
        <v>12</v>
      </c>
    </row>
    <row r="85" spans="1:11">
      <c r="A85" s="65" t="s">
        <v>70</v>
      </c>
      <c r="B85" s="74"/>
      <c r="C85" s="74"/>
      <c r="D85" s="74"/>
      <c r="E85" s="74"/>
      <c r="F85" s="74"/>
      <c r="G85" s="74"/>
      <c r="H85" s="74"/>
      <c r="I85" s="69"/>
      <c r="J85" s="70">
        <v>1500</v>
      </c>
      <c r="K85" t="s">
        <v>12</v>
      </c>
    </row>
    <row r="86" spans="1:11">
      <c r="A86" s="65" t="s">
        <v>71</v>
      </c>
      <c r="B86" s="74"/>
      <c r="C86" s="74"/>
      <c r="D86" s="74"/>
      <c r="E86" s="74"/>
      <c r="F86" s="74"/>
      <c r="G86" s="74"/>
      <c r="H86" s="74"/>
      <c r="I86" s="69"/>
      <c r="J86" s="70">
        <v>15000</v>
      </c>
      <c r="K86" t="s">
        <v>12</v>
      </c>
    </row>
    <row r="87" spans="1:11">
      <c r="A87" s="65" t="s">
        <v>72</v>
      </c>
      <c r="B87" s="74"/>
      <c r="C87" s="74"/>
      <c r="D87" s="74"/>
      <c r="E87" s="74"/>
      <c r="F87" s="74"/>
      <c r="G87" s="74"/>
      <c r="H87" s="74"/>
      <c r="I87" s="69"/>
      <c r="J87" s="70">
        <v>12000</v>
      </c>
      <c r="K87" t="s">
        <v>12</v>
      </c>
    </row>
    <row r="88" spans="1:11">
      <c r="A88" s="65" t="s">
        <v>73</v>
      </c>
      <c r="B88" s="74"/>
      <c r="C88" s="74"/>
      <c r="D88" s="74"/>
      <c r="E88" s="74"/>
      <c r="F88" s="74"/>
      <c r="G88" s="74"/>
      <c r="H88" s="74"/>
      <c r="I88" s="69"/>
      <c r="J88" s="70">
        <v>12000</v>
      </c>
      <c r="K88" t="s">
        <v>12</v>
      </c>
    </row>
    <row r="89" spans="1:11">
      <c r="A89" s="65" t="s">
        <v>74</v>
      </c>
      <c r="B89" s="74"/>
      <c r="C89" s="74"/>
      <c r="D89" s="74"/>
      <c r="E89" s="74"/>
      <c r="F89" s="74"/>
      <c r="G89" s="74"/>
      <c r="H89" s="74"/>
      <c r="I89" s="69"/>
      <c r="J89" s="70">
        <v>10000</v>
      </c>
      <c r="K89" t="s">
        <v>12</v>
      </c>
    </row>
    <row r="90" spans="1:11">
      <c r="A90" s="65" t="s">
        <v>147</v>
      </c>
      <c r="J90" s="70">
        <v>20000</v>
      </c>
      <c r="K90" t="s">
        <v>12</v>
      </c>
    </row>
    <row r="91" spans="1:11">
      <c r="A91" s="65" t="s">
        <v>148</v>
      </c>
      <c r="J91" s="70">
        <v>20000</v>
      </c>
      <c r="K91" t="s">
        <v>12</v>
      </c>
    </row>
    <row r="92" spans="1:11">
      <c r="A92" s="18" t="s">
        <v>75</v>
      </c>
      <c r="J92" s="5">
        <f>SUM(J80:J91)</f>
        <v>130700</v>
      </c>
      <c r="K92" s="19" t="s">
        <v>76</v>
      </c>
    </row>
    <row r="93" spans="1:11">
      <c r="A93" s="65" t="s">
        <v>149</v>
      </c>
      <c r="H93" s="37"/>
      <c r="I93" s="5">
        <f>G57</f>
        <v>67090.821124460577</v>
      </c>
      <c r="K93" s="5"/>
    </row>
    <row r="94" spans="1:11">
      <c r="A94" s="24" t="s">
        <v>86</v>
      </c>
      <c r="B94" s="68"/>
      <c r="C94" s="37">
        <f>J92+I93</f>
        <v>197790.82112446058</v>
      </c>
      <c r="D94" s="68" t="s">
        <v>87</v>
      </c>
      <c r="E94" s="39">
        <f>I4+1</f>
        <v>2015</v>
      </c>
      <c r="F94" s="22" t="s">
        <v>89</v>
      </c>
      <c r="G94" s="40">
        <f>(C94/(E6*12))*1.12</f>
        <v>6.2974949301640812</v>
      </c>
      <c r="H94" s="41" t="s">
        <v>84</v>
      </c>
      <c r="I94" t="s">
        <v>85</v>
      </c>
    </row>
    <row r="96" spans="1:11">
      <c r="B96" s="22" t="s">
        <v>78</v>
      </c>
    </row>
    <row r="97" spans="2:12">
      <c r="B97" s="22" t="s">
        <v>40</v>
      </c>
      <c r="I97" t="s">
        <v>79</v>
      </c>
    </row>
    <row r="98" spans="2:12">
      <c r="L98" s="75" t="s">
        <v>152</v>
      </c>
    </row>
  </sheetData>
  <mergeCells count="94">
    <mergeCell ref="B49:H49"/>
    <mergeCell ref="K49:L49"/>
    <mergeCell ref="B45:H45"/>
    <mergeCell ref="K45:L45"/>
    <mergeCell ref="K48:L48"/>
    <mergeCell ref="B46:H46"/>
    <mergeCell ref="K46:L46"/>
    <mergeCell ref="B47:H47"/>
    <mergeCell ref="K47:L47"/>
    <mergeCell ref="K27:L27"/>
    <mergeCell ref="B28:H28"/>
    <mergeCell ref="K28:L28"/>
    <mergeCell ref="B26:H26"/>
    <mergeCell ref="K26:L26"/>
    <mergeCell ref="B27:H27"/>
    <mergeCell ref="A2:L2"/>
    <mergeCell ref="A3:L3"/>
    <mergeCell ref="A7:B7"/>
    <mergeCell ref="A21:B21"/>
    <mergeCell ref="B22:H22"/>
    <mergeCell ref="K22:L22"/>
    <mergeCell ref="E4:H4"/>
    <mergeCell ref="B23:H23"/>
    <mergeCell ref="K23:L23"/>
    <mergeCell ref="K24:L24"/>
    <mergeCell ref="B25:H25"/>
    <mergeCell ref="K25:L25"/>
    <mergeCell ref="B31:H31"/>
    <mergeCell ref="K31:L31"/>
    <mergeCell ref="B32:H32"/>
    <mergeCell ref="K32:L32"/>
    <mergeCell ref="B29:H29"/>
    <mergeCell ref="K29:L29"/>
    <mergeCell ref="B30:H30"/>
    <mergeCell ref="K30:L30"/>
    <mergeCell ref="B33:H33"/>
    <mergeCell ref="K33:L33"/>
    <mergeCell ref="B34:H34"/>
    <mergeCell ref="K34:L34"/>
    <mergeCell ref="B35:H35"/>
    <mergeCell ref="K35:L35"/>
    <mergeCell ref="B36:H36"/>
    <mergeCell ref="K36:L36"/>
    <mergeCell ref="B37:H37"/>
    <mergeCell ref="K37:L37"/>
    <mergeCell ref="B38:H38"/>
    <mergeCell ref="K38:L38"/>
    <mergeCell ref="B53:H53"/>
    <mergeCell ref="K53:L53"/>
    <mergeCell ref="K54:L54"/>
    <mergeCell ref="B39:H39"/>
    <mergeCell ref="K39:L39"/>
    <mergeCell ref="B40:H40"/>
    <mergeCell ref="K40:L40"/>
    <mergeCell ref="B50:H50"/>
    <mergeCell ref="K50:L50"/>
    <mergeCell ref="B42:H42"/>
    <mergeCell ref="B43:H43"/>
    <mergeCell ref="B44:H44"/>
    <mergeCell ref="B48:H48"/>
    <mergeCell ref="K42:L42"/>
    <mergeCell ref="K43:L43"/>
    <mergeCell ref="K44:L44"/>
    <mergeCell ref="B67:E67"/>
    <mergeCell ref="F67:H67"/>
    <mergeCell ref="I67:L67"/>
    <mergeCell ref="I65:L65"/>
    <mergeCell ref="B62:E62"/>
    <mergeCell ref="F62:H62"/>
    <mergeCell ref="I62:L62"/>
    <mergeCell ref="B63:E63"/>
    <mergeCell ref="B65:E65"/>
    <mergeCell ref="F65:H65"/>
    <mergeCell ref="F63:H63"/>
    <mergeCell ref="I63:L63"/>
    <mergeCell ref="B64:E64"/>
    <mergeCell ref="F64:H64"/>
    <mergeCell ref="I64:L64"/>
    <mergeCell ref="B41:H41"/>
    <mergeCell ref="K41:L41"/>
    <mergeCell ref="B51:H51"/>
    <mergeCell ref="K51:L51"/>
    <mergeCell ref="B66:E66"/>
    <mergeCell ref="F66:H66"/>
    <mergeCell ref="I66:L66"/>
    <mergeCell ref="K55:L55"/>
    <mergeCell ref="B60:E60"/>
    <mergeCell ref="F60:H60"/>
    <mergeCell ref="I60:L60"/>
    <mergeCell ref="B61:E61"/>
    <mergeCell ref="F61:H61"/>
    <mergeCell ref="I61:L61"/>
    <mergeCell ref="B52:H52"/>
    <mergeCell ref="K52:L52"/>
  </mergeCells>
  <pageMargins left="0.16" right="0.11" top="0.22" bottom="0.55000000000000004" header="0.16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2014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2015-03-25T13:32:26Z</dcterms:modified>
</cp:coreProperties>
</file>