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E72" i="3"/>
  <c r="J70"/>
  <c r="G19" l="1"/>
  <c r="K39"/>
  <c r="K38"/>
  <c r="K42" s="1"/>
  <c r="K43" s="1"/>
  <c r="K44" l="1"/>
  <c r="B59"/>
  <c r="A26" l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G17"/>
  <c r="G16"/>
  <c r="G15"/>
  <c r="G14"/>
  <c r="G7"/>
  <c r="I7" s="1"/>
  <c r="A20" s="1"/>
  <c r="J13" l="1"/>
  <c r="K45" l="1"/>
  <c r="G47" s="1"/>
  <c r="I71" l="1"/>
  <c r="C72" s="1"/>
  <c r="G72" s="1"/>
</calcChain>
</file>

<file path=xl/sharedStrings.xml><?xml version="1.0" encoding="utf-8"?>
<sst xmlns="http://schemas.openxmlformats.org/spreadsheetml/2006/main" count="177" uniqueCount="137">
  <si>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</si>
  <si>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</si>
  <si>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</si>
  <si>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</si>
  <si>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</si>
  <si>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</si>
  <si>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</si>
  <si>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</si>
  <si>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</si>
  <si>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</si>
  <si>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</si>
  <si>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</si>
  <si>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</si>
  <si>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</si>
  <si>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</si>
  <si>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</si>
  <si>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</si>
  <si>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</si>
  <si>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</si>
  <si>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</si>
  <si>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</si>
  <si>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</si>
  <si>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</si>
  <si>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</si>
  <si>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</si>
  <si>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</si>
  <si>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</si>
  <si>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</si>
  <si>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</si>
  <si>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</si>
  <si>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</si>
  <si>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</si>
  <si>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</si>
  <si>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</si>
  <si>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</si>
  <si>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</si>
  <si>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</si>
  <si>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</si>
  <si>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</si>
  <si>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</si>
  <si>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</si>
  <si>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</si>
  <si>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</si>
  <si>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</si>
  <si>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</si>
  <si>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</si>
  <si>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</si>
  <si>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</si>
  <si>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уборка снега с кровли дома</t>
  </si>
  <si>
    <t xml:space="preserve">  -  техническое освидетельствование лифта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</si>
  <si>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</si>
  <si>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</si>
  <si>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</si>
  <si>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</si>
  <si>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</si>
  <si>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</si>
  <si>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</si>
  <si>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</si>
  <si>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</si>
  <si>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</si>
  <si>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 xml:space="preserve">рубля          </t>
  </si>
  <si>
    <t>с  кв. метра.</t>
  </si>
  <si>
    <t xml:space="preserve">            составит </t>
  </si>
  <si>
    <t xml:space="preserve">    на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</si>
  <si>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</si>
  <si>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</si>
  <si>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r>
      <t>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</si>
  <si>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  -  ремонт вентилируемого фасада</t>
  </si>
  <si>
    <t>( ОАО "Западное управление")</t>
  </si>
  <si>
    <t>Генеральная уборка в апреле.</t>
  </si>
  <si>
    <t>Тех. освидетельствование лифта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</si>
  <si>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</si>
  <si>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 xml:space="preserve"> -</t>
  </si>
  <si>
    <t>год</t>
  </si>
  <si>
    <t xml:space="preserve">кв.1 -             </t>
  </si>
  <si>
    <t xml:space="preserve">кв.43 -      </t>
  </si>
  <si>
    <t>Управление МКД (14%)</t>
  </si>
  <si>
    <t>19,20 руб./м²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</si>
  <si>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</si>
  <si>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>301,44 руб./чел.</t>
  </si>
  <si>
    <t>74,71 руб./чел.</t>
  </si>
  <si>
    <t>116,82 руб./чел.</t>
  </si>
  <si>
    <t>245,15 руб./чел.</t>
  </si>
  <si>
    <t>55,76 руб./чел.</t>
  </si>
  <si>
    <t>90,46 руб./чел.</t>
  </si>
  <si>
    <t>0,019 Гкал/м</t>
  </si>
  <si>
    <t>0,027 Гкал/м</t>
  </si>
  <si>
    <t xml:space="preserve">   17а</t>
  </si>
  <si>
    <t xml:space="preserve">    по ул.     Чернышевского  за </t>
  </si>
  <si>
    <t>Чистка кровли от снега.</t>
  </si>
  <si>
    <t>Акт  от 17.02.2014г</t>
  </si>
  <si>
    <t>Всего в 2014году:</t>
  </si>
  <si>
    <t>ИТОГО за 2014год:</t>
  </si>
  <si>
    <t>ИТОГО на 31.12.2014г:</t>
  </si>
  <si>
    <t>состоянию  на 31 декабря</t>
  </si>
  <si>
    <t>Акт выполненых работ за февраль 2014.</t>
  </si>
  <si>
    <t>Монтаж двери между 9 и 10 этажами.</t>
  </si>
  <si>
    <t>Счет №87 от 10 апреля 2014г</t>
  </si>
  <si>
    <t>акт выполненых работ март 2014</t>
  </si>
  <si>
    <t>17 а (</t>
  </si>
  <si>
    <t>Акт выполненных работ от 17.04.2014</t>
  </si>
  <si>
    <r>
      <t>м</t>
    </r>
    <r>
      <rPr>
        <sz val="11"/>
        <color theme="1"/>
        <rFont val="Calibri"/>
        <family val="2"/>
        <charset val="204"/>
      </rPr>
      <t>³</t>
    </r>
  </si>
  <si>
    <t>Вывоз строительного мусора и негабаритных отходов в апреле.</t>
  </si>
  <si>
    <t>счет № У0001385 от 30,04,014г</t>
  </si>
  <si>
    <t>Установка энергосберегающих ламп на 1, 9 этажах.</t>
  </si>
  <si>
    <t>акт выполненых работ май 2014</t>
  </si>
  <si>
    <t>Монтаж шарового крана по стояку кв 1, 9, 14, 19, 24, 29, 34 ,44.</t>
  </si>
  <si>
    <t>акт выполненных работ июнь 2014</t>
  </si>
  <si>
    <t>Монтаж дорожек при входе в подъезд.</t>
  </si>
  <si>
    <t>Перерасход (+) или экономия (-) средств в 2013году.</t>
  </si>
  <si>
    <t>Замена 3-х шаровых кранов в ИТП.</t>
  </si>
  <si>
    <t>акт выполненых работ 04 06 2014</t>
  </si>
  <si>
    <t>Генеральная уборка в подъезде в сентябре.</t>
  </si>
  <si>
    <t>акт сентябрь 2014</t>
  </si>
  <si>
    <t>раб.</t>
  </si>
  <si>
    <t>акт выполненных работ 10,07,14</t>
  </si>
  <si>
    <t>Передача бесхозных сетей тепловой энергии.</t>
  </si>
  <si>
    <t xml:space="preserve">Замена манометров в ИТП </t>
  </si>
  <si>
    <t>Замена термометров в ИТП</t>
  </si>
  <si>
    <t>Аварийная замена электропривода на линии ГВС.</t>
  </si>
  <si>
    <t>акт выполненных работ декабрь 2014 Счет №С-966 от 02 12 2014</t>
  </si>
  <si>
    <t>Приобретение детских новогодних подарков.</t>
  </si>
  <si>
    <t xml:space="preserve">акт выполненных работ декабрь 2014 </t>
  </si>
  <si>
    <t xml:space="preserve"> рублей ( </t>
  </si>
  <si>
    <t xml:space="preserve">кв.7-          </t>
  </si>
  <si>
    <t xml:space="preserve">кв.13-          </t>
  </si>
  <si>
    <t xml:space="preserve">кв.14-              </t>
  </si>
  <si>
    <t xml:space="preserve">кв.16 -      </t>
  </si>
  <si>
    <t>6.   В</t>
  </si>
  <si>
    <t xml:space="preserve">  -  монтаж видео наблюдения</t>
  </si>
  <si>
    <t>Что  с   учетом    перерасхода (+) или экономии (-)   средств   в   2014   году  в  размере</t>
  </si>
  <si>
    <t xml:space="preserve">  -  обслуживание ТП и кабельных линий</t>
  </si>
  <si>
    <t>Замена энергосберегающих ламп в светильнике на 2 эт, чердаке.</t>
  </si>
  <si>
    <t>Замена: светильника, патрона, энергосберегающих ламп в подъезде.</t>
  </si>
  <si>
    <t>Герметизация стыков на кровле.</t>
  </si>
  <si>
    <t xml:space="preserve">  -  передача бесхозных инженерных сетей</t>
  </si>
  <si>
    <t>Чер(I)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</si>
</sst>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4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0" xfId="0" applyFont="1"/>
    <xf numFmtId="0" fontId="0" fillId="0" borderId="0" xfId="0" applyFill="1"/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4" fontId="0" fillId="0" borderId="0" xfId="0" applyNumberFormat="1" applyFont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0" fillId="0" borderId="12" xfId="0" applyBorder="1"/>
    <xf numFmtId="0" fontId="8" fillId="0" borderId="0" xfId="0" applyFont="1"/>
    <xf numFmtId="0" fontId="9" fillId="0" borderId="1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>
      <alignment horizontal="center"/>
    </xf>
    <xf numFmtId="4" fontId="0" fillId="0" borderId="0" xfId="0" applyNumberFormat="1" applyFill="1" applyAlignment="1"/>
    <xf numFmtId="4" fontId="1" fillId="0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" fontId="6" fillId="0" borderId="0" xfId="0" applyNumberFormat="1" applyFont="1" applyFill="1"/>
    <xf numFmtId="0" fontId="0" fillId="0" borderId="6" xfId="0" applyFill="1" applyBorder="1"/>
    <xf numFmtId="0" fontId="0" fillId="0" borderId="12" xfId="0" applyFill="1" applyBorder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4" xfId="0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0" fontId="9" fillId="0" borderId="8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4" fontId="9" fillId="0" borderId="8" xfId="0" applyNumberFormat="1" applyFont="1" applyFill="1" applyBorder="1" applyAlignment="1">
      <alignment horizontal="right"/>
    </xf>
    <xf numFmtId="4" fontId="9" fillId="0" borderId="9" xfId="0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4" fontId="0" fillId="0" borderId="13" xfId="0" applyNumberFormat="1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0" borderId="8" xfId="0" applyFill="1" applyBorder="1" applyAlignment="1">
      <alignment horizontal="left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" fontId="9" fillId="0" borderId="8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9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6"/>
  <sheetViews>
    <sheetView tabSelected="1" topLeftCell="A16" workbookViewId="0">
      <selection activeCell="K23" sqref="K23:L23"/>
    </sheetView>
  </sheetViews>
  <sheetFormatPr defaultRowHeight="15"/>
  <cols>
    <col min="1" max="1" width="5.28515625" customWidth="1"/>
    <col min="2" max="2" width="8.85546875" style="24" customWidth="1"/>
    <col min="3" max="3" width="10.28515625" style="24" customWidth="1"/>
    <col min="4" max="4" width="6.5703125" style="24" customWidth="1"/>
    <col min="5" max="5" width="7.7109375" style="24" customWidth="1"/>
    <col min="6" max="6" width="9.140625" style="24"/>
    <col min="7" max="7" width="12.5703125" style="24" customWidth="1"/>
    <col min="8" max="8" width="9.140625" style="24" customWidth="1"/>
    <col min="9" max="9" width="8.7109375" customWidth="1"/>
    <col min="10" max="10" width="12.28515625" customWidth="1"/>
    <col min="11" max="11" width="8.85546875" customWidth="1"/>
    <col min="12" max="12" width="2.28515625" customWidth="1"/>
  </cols>
  <sheetData>
    <row r="1" spans="1:13">
      <c r="K1" s="32" t="s">
        <v>136</v>
      </c>
    </row>
    <row r="2" spans="1:13" ht="18.7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3" ht="18.75">
      <c r="A3" s="88" t="s">
        <v>1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</row>
    <row r="4" spans="1:13" ht="18.75">
      <c r="A4" s="1"/>
      <c r="B4" s="2"/>
      <c r="C4" s="52" t="s">
        <v>2</v>
      </c>
      <c r="D4" s="53" t="s">
        <v>87</v>
      </c>
      <c r="E4" s="88" t="s">
        <v>88</v>
      </c>
      <c r="F4" s="88"/>
      <c r="G4" s="88"/>
      <c r="H4" s="88"/>
      <c r="I4" s="88"/>
      <c r="J4" s="33">
        <v>2014</v>
      </c>
      <c r="K4" s="1" t="s">
        <v>73</v>
      </c>
    </row>
    <row r="5" spans="1:13" ht="18.75">
      <c r="D5" s="54"/>
      <c r="E5" s="54"/>
      <c r="F5" s="54"/>
      <c r="G5" s="54"/>
      <c r="H5" s="54"/>
      <c r="I5" s="28"/>
      <c r="J5" s="28"/>
      <c r="K5" s="28"/>
      <c r="L5" s="28"/>
      <c r="M5" s="28"/>
    </row>
    <row r="6" spans="1:13" ht="15.75">
      <c r="A6" s="3" t="s">
        <v>27</v>
      </c>
      <c r="B6" s="43">
        <v>2014</v>
      </c>
      <c r="C6" s="24" t="s">
        <v>28</v>
      </c>
      <c r="D6" s="55" t="s">
        <v>99</v>
      </c>
      <c r="E6" s="56">
        <v>2425</v>
      </c>
      <c r="F6" s="24" t="s">
        <v>55</v>
      </c>
    </row>
    <row r="7" spans="1:13">
      <c r="A7" s="93">
        <v>1230989.96</v>
      </c>
      <c r="B7" s="93"/>
      <c r="C7" s="57" t="s">
        <v>3</v>
      </c>
      <c r="G7" s="58">
        <f>(A7-J8)</f>
        <v>1008676.07</v>
      </c>
      <c r="H7" s="24" t="s">
        <v>123</v>
      </c>
      <c r="I7" s="6">
        <f>(G7/A7)*100</f>
        <v>81.940235320846966</v>
      </c>
      <c r="J7" t="s">
        <v>4</v>
      </c>
    </row>
    <row r="8" spans="1:13" ht="15.75">
      <c r="A8" t="s">
        <v>5</v>
      </c>
      <c r="J8" s="7">
        <v>222313.89</v>
      </c>
      <c r="K8" t="s">
        <v>6</v>
      </c>
    </row>
    <row r="9" spans="1:13">
      <c r="A9" t="s">
        <v>7</v>
      </c>
    </row>
    <row r="10" spans="1:13">
      <c r="A10" s="23" t="s">
        <v>74</v>
      </c>
      <c r="B10" s="59">
        <v>20378.28</v>
      </c>
      <c r="C10" s="60" t="s">
        <v>12</v>
      </c>
      <c r="D10" s="60"/>
      <c r="E10" s="24" t="s">
        <v>125</v>
      </c>
      <c r="F10" s="59">
        <v>51692.53</v>
      </c>
      <c r="G10" s="60" t="s">
        <v>12</v>
      </c>
      <c r="H10" s="60"/>
      <c r="I10" t="s">
        <v>127</v>
      </c>
      <c r="J10" s="29">
        <v>25594.06</v>
      </c>
      <c r="K10" s="23" t="s">
        <v>12</v>
      </c>
    </row>
    <row r="11" spans="1:13">
      <c r="A11" t="s">
        <v>124</v>
      </c>
      <c r="B11" s="59">
        <v>19036.32</v>
      </c>
      <c r="C11" s="60" t="s">
        <v>12</v>
      </c>
      <c r="D11" s="60"/>
      <c r="E11" s="24" t="s">
        <v>126</v>
      </c>
      <c r="F11" s="59">
        <v>12785.6</v>
      </c>
      <c r="G11" s="60" t="s">
        <v>12</v>
      </c>
      <c r="H11" s="60"/>
      <c r="I11" t="s">
        <v>75</v>
      </c>
      <c r="J11" s="29">
        <v>17977.21</v>
      </c>
      <c r="K11" s="23" t="s">
        <v>12</v>
      </c>
    </row>
    <row r="12" spans="1:13">
      <c r="B12" s="21"/>
    </row>
    <row r="13" spans="1:13" ht="15.75">
      <c r="A13" t="s">
        <v>58</v>
      </c>
      <c r="J13" s="21">
        <f>G14+G15+G16+G17</f>
        <v>222313.89</v>
      </c>
      <c r="K13" s="18"/>
    </row>
    <row r="14" spans="1:13">
      <c r="A14" s="8" t="s">
        <v>8</v>
      </c>
      <c r="B14" s="24" t="s">
        <v>9</v>
      </c>
      <c r="G14" s="58">
        <f>(J8*43.5/100)</f>
        <v>96706.542149999994</v>
      </c>
      <c r="H14" s="24" t="s">
        <v>12</v>
      </c>
    </row>
    <row r="15" spans="1:13">
      <c r="A15" s="8" t="s">
        <v>8</v>
      </c>
      <c r="B15" s="24" t="s">
        <v>10</v>
      </c>
      <c r="G15" s="58">
        <f>(J8*36.6/100)</f>
        <v>81366.883740000005</v>
      </c>
      <c r="H15" s="24" t="s">
        <v>12</v>
      </c>
    </row>
    <row r="16" spans="1:13">
      <c r="A16" s="8" t="s">
        <v>8</v>
      </c>
      <c r="B16" s="24" t="s">
        <v>11</v>
      </c>
      <c r="G16" s="58">
        <f>(J8*12.5/100)</f>
        <v>27789.236250000002</v>
      </c>
      <c r="H16" s="24" t="s">
        <v>12</v>
      </c>
      <c r="K16" s="4"/>
      <c r="L16" s="12"/>
    </row>
    <row r="17" spans="1:18">
      <c r="A17" s="8" t="s">
        <v>8</v>
      </c>
      <c r="B17" s="24" t="s">
        <v>16</v>
      </c>
      <c r="G17" s="58">
        <f>(J8*7.4/100)</f>
        <v>16451.227859999999</v>
      </c>
      <c r="H17" s="24" t="s">
        <v>12</v>
      </c>
    </row>
    <row r="18" spans="1:18">
      <c r="G18" s="61"/>
    </row>
    <row r="19" spans="1:18">
      <c r="A19" s="9" t="s">
        <v>13</v>
      </c>
      <c r="G19" s="58">
        <f>E6*4.74*12</f>
        <v>137934</v>
      </c>
      <c r="H19" s="24" t="s">
        <v>14</v>
      </c>
    </row>
    <row r="20" spans="1:18" ht="15.75" thickBot="1">
      <c r="A20" s="93">
        <f>(G19*I7/100)</f>
        <v>113023.44418745706</v>
      </c>
      <c r="B20" s="93"/>
      <c r="C20" s="24" t="s">
        <v>17</v>
      </c>
    </row>
    <row r="21" spans="1:18">
      <c r="A21" s="10" t="s">
        <v>2</v>
      </c>
      <c r="B21" s="143" t="s">
        <v>23</v>
      </c>
      <c r="C21" s="144"/>
      <c r="D21" s="144"/>
      <c r="E21" s="144"/>
      <c r="F21" s="144"/>
      <c r="G21" s="144"/>
      <c r="H21" s="145"/>
      <c r="I21" s="10" t="s">
        <v>21</v>
      </c>
      <c r="J21" s="13" t="s">
        <v>20</v>
      </c>
      <c r="K21" s="86" t="s">
        <v>18</v>
      </c>
      <c r="L21" s="87"/>
    </row>
    <row r="22" spans="1:18" ht="15.75" thickBot="1">
      <c r="A22" s="11" t="s">
        <v>15</v>
      </c>
      <c r="B22" s="140"/>
      <c r="C22" s="141"/>
      <c r="D22" s="141"/>
      <c r="E22" s="141"/>
      <c r="F22" s="141"/>
      <c r="G22" s="141"/>
      <c r="H22" s="142"/>
      <c r="I22" s="11" t="s">
        <v>22</v>
      </c>
      <c r="J22" s="14"/>
      <c r="K22" s="91" t="s">
        <v>19</v>
      </c>
      <c r="L22" s="92"/>
    </row>
    <row r="23" spans="1:18" ht="15.75" thickBot="1">
      <c r="A23" s="35"/>
      <c r="B23" s="137" t="s">
        <v>109</v>
      </c>
      <c r="C23" s="138"/>
      <c r="D23" s="138"/>
      <c r="E23" s="138"/>
      <c r="F23" s="138"/>
      <c r="G23" s="138"/>
      <c r="H23" s="139"/>
      <c r="I23" s="35"/>
      <c r="J23" s="36"/>
      <c r="K23" s="124">
        <v>91956.3</v>
      </c>
      <c r="L23" s="125"/>
      <c r="M23">
        <v>91956.3</v>
      </c>
    </row>
    <row r="24" spans="1:18">
      <c r="A24" s="16">
        <v>1</v>
      </c>
      <c r="B24" s="117" t="s">
        <v>89</v>
      </c>
      <c r="C24" s="118"/>
      <c r="D24" s="118"/>
      <c r="E24" s="118"/>
      <c r="F24" s="118"/>
      <c r="G24" s="118"/>
      <c r="H24" s="119"/>
      <c r="I24" s="16" t="s">
        <v>59</v>
      </c>
      <c r="J24" s="16">
        <v>1</v>
      </c>
      <c r="K24" s="89">
        <v>9000</v>
      </c>
      <c r="L24" s="90"/>
      <c r="N24" t="s">
        <v>90</v>
      </c>
    </row>
    <row r="25" spans="1:18">
      <c r="A25" s="22">
        <v>2</v>
      </c>
      <c r="B25" s="117" t="s">
        <v>133</v>
      </c>
      <c r="C25" s="118"/>
      <c r="D25" s="118"/>
      <c r="E25" s="118"/>
      <c r="F25" s="118"/>
      <c r="G25" s="118"/>
      <c r="H25" s="119"/>
      <c r="I25" s="16" t="s">
        <v>59</v>
      </c>
      <c r="J25" s="16">
        <v>1</v>
      </c>
      <c r="K25" s="89">
        <v>437</v>
      </c>
      <c r="L25" s="90"/>
      <c r="N25" t="s">
        <v>95</v>
      </c>
    </row>
    <row r="26" spans="1:18">
      <c r="A26" s="16">
        <f t="shared" ref="A26:A41" si="0">A25+1</f>
        <v>3</v>
      </c>
      <c r="B26" s="117" t="s">
        <v>96</v>
      </c>
      <c r="C26" s="118"/>
      <c r="D26" s="118"/>
      <c r="E26" s="118"/>
      <c r="F26" s="118"/>
      <c r="G26" s="118"/>
      <c r="H26" s="119"/>
      <c r="I26" s="39" t="s">
        <v>59</v>
      </c>
      <c r="J26" s="40">
        <v>1</v>
      </c>
      <c r="K26" s="120">
        <v>14000</v>
      </c>
      <c r="L26" s="121"/>
      <c r="N26" t="s">
        <v>97</v>
      </c>
    </row>
    <row r="27" spans="1:18">
      <c r="A27" s="16">
        <f t="shared" si="0"/>
        <v>4</v>
      </c>
      <c r="B27" s="117" t="s">
        <v>132</v>
      </c>
      <c r="C27" s="118"/>
      <c r="D27" s="118"/>
      <c r="E27" s="118"/>
      <c r="F27" s="118"/>
      <c r="G27" s="118"/>
      <c r="H27" s="119"/>
      <c r="I27" s="16" t="s">
        <v>59</v>
      </c>
      <c r="J27" s="16">
        <v>5</v>
      </c>
      <c r="K27" s="89">
        <v>657</v>
      </c>
      <c r="L27" s="90"/>
      <c r="N27" t="s">
        <v>98</v>
      </c>
    </row>
    <row r="28" spans="1:18" ht="17.25">
      <c r="A28" s="16">
        <f t="shared" si="0"/>
        <v>5</v>
      </c>
      <c r="B28" s="117" t="s">
        <v>69</v>
      </c>
      <c r="C28" s="118"/>
      <c r="D28" s="118"/>
      <c r="E28" s="118"/>
      <c r="F28" s="118"/>
      <c r="G28" s="118"/>
      <c r="H28" s="119"/>
      <c r="I28" s="16" t="s">
        <v>66</v>
      </c>
      <c r="J28" s="16">
        <v>349.4</v>
      </c>
      <c r="K28" s="89">
        <v>2758</v>
      </c>
      <c r="L28" s="90"/>
      <c r="N28" t="s">
        <v>100</v>
      </c>
      <c r="R28" s="38"/>
    </row>
    <row r="29" spans="1:18">
      <c r="A29" s="16">
        <f t="shared" si="0"/>
        <v>6</v>
      </c>
      <c r="B29" s="117" t="s">
        <v>102</v>
      </c>
      <c r="C29" s="118"/>
      <c r="D29" s="118"/>
      <c r="E29" s="118"/>
      <c r="F29" s="118"/>
      <c r="G29" s="118"/>
      <c r="H29" s="119"/>
      <c r="I29" s="16" t="s">
        <v>101</v>
      </c>
      <c r="J29" s="22">
        <v>6</v>
      </c>
      <c r="K29" s="122">
        <v>1740</v>
      </c>
      <c r="L29" s="123"/>
      <c r="N29" t="s">
        <v>103</v>
      </c>
    </row>
    <row r="30" spans="1:18">
      <c r="A30" s="16">
        <f t="shared" si="0"/>
        <v>7</v>
      </c>
      <c r="B30" s="117" t="s">
        <v>104</v>
      </c>
      <c r="C30" s="118"/>
      <c r="D30" s="118"/>
      <c r="E30" s="118"/>
      <c r="F30" s="118"/>
      <c r="G30" s="118"/>
      <c r="H30" s="119"/>
      <c r="I30" s="16" t="s">
        <v>59</v>
      </c>
      <c r="J30" s="16">
        <v>2</v>
      </c>
      <c r="K30" s="122">
        <v>240</v>
      </c>
      <c r="L30" s="123"/>
      <c r="N30" t="s">
        <v>105</v>
      </c>
    </row>
    <row r="31" spans="1:18">
      <c r="A31" s="16">
        <f t="shared" si="0"/>
        <v>8</v>
      </c>
      <c r="B31" s="117" t="s">
        <v>106</v>
      </c>
      <c r="C31" s="118"/>
      <c r="D31" s="118"/>
      <c r="E31" s="118"/>
      <c r="F31" s="118"/>
      <c r="G31" s="118"/>
      <c r="H31" s="119"/>
      <c r="I31" s="16" t="s">
        <v>59</v>
      </c>
      <c r="J31" s="16">
        <v>1</v>
      </c>
      <c r="K31" s="122">
        <v>750</v>
      </c>
      <c r="L31" s="123"/>
      <c r="N31" t="s">
        <v>107</v>
      </c>
    </row>
    <row r="32" spans="1:18" ht="17.25">
      <c r="A32" s="16">
        <f t="shared" si="0"/>
        <v>9</v>
      </c>
      <c r="B32" s="117" t="s">
        <v>108</v>
      </c>
      <c r="C32" s="118"/>
      <c r="D32" s="118"/>
      <c r="E32" s="118"/>
      <c r="F32" s="118"/>
      <c r="G32" s="118"/>
      <c r="H32" s="119"/>
      <c r="I32" s="16" t="s">
        <v>66</v>
      </c>
      <c r="J32" s="16">
        <v>3.15</v>
      </c>
      <c r="K32" s="122">
        <v>3004.5</v>
      </c>
      <c r="L32" s="123"/>
      <c r="N32" t="s">
        <v>107</v>
      </c>
    </row>
    <row r="33" spans="1:18">
      <c r="A33" s="16">
        <f t="shared" si="0"/>
        <v>10</v>
      </c>
      <c r="B33" s="117" t="s">
        <v>110</v>
      </c>
      <c r="C33" s="118"/>
      <c r="D33" s="118"/>
      <c r="E33" s="118"/>
      <c r="F33" s="118"/>
      <c r="G33" s="118"/>
      <c r="H33" s="119"/>
      <c r="I33" s="16" t="s">
        <v>59</v>
      </c>
      <c r="J33" s="16">
        <v>3</v>
      </c>
      <c r="K33" s="122">
        <v>1358</v>
      </c>
      <c r="L33" s="123"/>
      <c r="N33" t="s">
        <v>111</v>
      </c>
    </row>
    <row r="34" spans="1:18" ht="15" customHeight="1">
      <c r="A34" s="16">
        <f t="shared" si="0"/>
        <v>11</v>
      </c>
      <c r="B34" s="117" t="s">
        <v>112</v>
      </c>
      <c r="C34" s="118"/>
      <c r="D34" s="118"/>
      <c r="E34" s="118"/>
      <c r="F34" s="118"/>
      <c r="G34" s="118"/>
      <c r="H34" s="119"/>
      <c r="I34" s="16" t="s">
        <v>66</v>
      </c>
      <c r="J34" s="43">
        <v>312.2</v>
      </c>
      <c r="K34" s="130">
        <v>2758</v>
      </c>
      <c r="L34" s="131"/>
      <c r="N34" s="24" t="s">
        <v>113</v>
      </c>
      <c r="R34" s="38"/>
    </row>
    <row r="35" spans="1:18" s="74" customFormat="1">
      <c r="A35" s="16">
        <f t="shared" si="0"/>
        <v>12</v>
      </c>
      <c r="B35" s="117" t="s">
        <v>134</v>
      </c>
      <c r="C35" s="118"/>
      <c r="D35" s="118"/>
      <c r="E35" s="118"/>
      <c r="F35" s="118"/>
      <c r="G35" s="118"/>
      <c r="H35" s="119"/>
      <c r="I35" s="72" t="s">
        <v>114</v>
      </c>
      <c r="J35" s="73">
        <v>1</v>
      </c>
      <c r="K35" s="135">
        <v>1123</v>
      </c>
      <c r="L35" s="136"/>
      <c r="N35" s="75" t="s">
        <v>115</v>
      </c>
    </row>
    <row r="36" spans="1:18">
      <c r="A36" s="16">
        <f t="shared" si="0"/>
        <v>13</v>
      </c>
      <c r="B36" s="117" t="s">
        <v>70</v>
      </c>
      <c r="C36" s="118"/>
      <c r="D36" s="118"/>
      <c r="E36" s="118"/>
      <c r="F36" s="118"/>
      <c r="G36" s="118"/>
      <c r="H36" s="119"/>
      <c r="I36" s="16" t="s">
        <v>59</v>
      </c>
      <c r="J36" s="44">
        <v>1</v>
      </c>
      <c r="K36" s="89">
        <v>6500</v>
      </c>
      <c r="L36" s="90"/>
    </row>
    <row r="37" spans="1:18">
      <c r="A37" s="16">
        <f t="shared" si="0"/>
        <v>14</v>
      </c>
      <c r="B37" s="117" t="s">
        <v>116</v>
      </c>
      <c r="C37" s="118"/>
      <c r="D37" s="118"/>
      <c r="E37" s="118"/>
      <c r="F37" s="118"/>
      <c r="G37" s="118"/>
      <c r="H37" s="119"/>
      <c r="I37" s="16" t="s">
        <v>72</v>
      </c>
      <c r="J37" s="45" t="s">
        <v>72</v>
      </c>
      <c r="K37" s="120">
        <v>7300</v>
      </c>
      <c r="L37" s="121"/>
    </row>
    <row r="38" spans="1:18">
      <c r="A38" s="16">
        <f t="shared" si="0"/>
        <v>15</v>
      </c>
      <c r="B38" s="126" t="s">
        <v>117</v>
      </c>
      <c r="C38" s="76"/>
      <c r="D38" s="76"/>
      <c r="E38" s="76"/>
      <c r="F38" s="76"/>
      <c r="G38" s="76"/>
      <c r="H38" s="146"/>
      <c r="I38" s="16" t="s">
        <v>59</v>
      </c>
      <c r="J38" s="46">
        <v>3</v>
      </c>
      <c r="K38" s="95">
        <f>380*3</f>
        <v>1140</v>
      </c>
      <c r="L38" s="96"/>
    </row>
    <row r="39" spans="1:18">
      <c r="A39" s="16">
        <f t="shared" si="0"/>
        <v>16</v>
      </c>
      <c r="B39" s="126" t="s">
        <v>118</v>
      </c>
      <c r="C39" s="76"/>
      <c r="D39" s="76"/>
      <c r="E39" s="76"/>
      <c r="F39" s="76"/>
      <c r="G39" s="76"/>
      <c r="H39" s="146"/>
      <c r="I39" s="16" t="s">
        <v>59</v>
      </c>
      <c r="J39" s="46">
        <v>3</v>
      </c>
      <c r="K39" s="95">
        <f>250*3</f>
        <v>750</v>
      </c>
      <c r="L39" s="96"/>
    </row>
    <row r="40" spans="1:18">
      <c r="A40" s="16">
        <f t="shared" si="0"/>
        <v>17</v>
      </c>
      <c r="B40" s="126" t="s">
        <v>119</v>
      </c>
      <c r="C40" s="76"/>
      <c r="D40" s="76"/>
      <c r="E40" s="76"/>
      <c r="F40" s="76"/>
      <c r="G40" s="76"/>
      <c r="H40" s="76"/>
      <c r="I40" s="16" t="s">
        <v>59</v>
      </c>
      <c r="J40" s="47">
        <v>1</v>
      </c>
      <c r="K40" s="95">
        <v>44660</v>
      </c>
      <c r="L40" s="96"/>
      <c r="N40" t="s">
        <v>120</v>
      </c>
    </row>
    <row r="41" spans="1:18" ht="15" customHeight="1">
      <c r="A41" s="16">
        <f t="shared" si="0"/>
        <v>18</v>
      </c>
      <c r="B41" s="126" t="s">
        <v>121</v>
      </c>
      <c r="C41" s="76"/>
      <c r="D41" s="76"/>
      <c r="E41" s="76"/>
      <c r="F41" s="76"/>
      <c r="G41" s="76"/>
      <c r="H41" s="76"/>
      <c r="I41" s="16" t="s">
        <v>59</v>
      </c>
      <c r="J41" s="48">
        <v>31</v>
      </c>
      <c r="K41" s="95">
        <v>2020</v>
      </c>
      <c r="L41" s="96"/>
      <c r="N41" t="s">
        <v>122</v>
      </c>
    </row>
    <row r="42" spans="1:18">
      <c r="A42" s="41"/>
      <c r="B42" s="126" t="s">
        <v>91</v>
      </c>
      <c r="C42" s="76"/>
      <c r="D42" s="76"/>
      <c r="E42" s="76"/>
      <c r="F42" s="76"/>
      <c r="G42" s="76"/>
      <c r="H42" s="76"/>
      <c r="I42" s="16"/>
      <c r="J42" s="42"/>
      <c r="K42" s="111">
        <f>SUM(K24:L41)</f>
        <v>100195.5</v>
      </c>
      <c r="L42" s="112"/>
    </row>
    <row r="43" spans="1:18">
      <c r="A43" s="41"/>
      <c r="B43" s="126" t="s">
        <v>76</v>
      </c>
      <c r="C43" s="76"/>
      <c r="D43" s="76"/>
      <c r="E43" s="76"/>
      <c r="F43" s="76"/>
      <c r="G43" s="76"/>
      <c r="H43" s="76"/>
      <c r="I43" s="16"/>
      <c r="J43" s="42"/>
      <c r="K43" s="111">
        <f>K42*0.14</f>
        <v>14027.37</v>
      </c>
      <c r="L43" s="112"/>
    </row>
    <row r="44" spans="1:18" ht="15.75" thickBot="1">
      <c r="A44" s="41"/>
      <c r="B44" s="62" t="s">
        <v>92</v>
      </c>
      <c r="C44" s="63"/>
      <c r="D44" s="63"/>
      <c r="E44" s="63"/>
      <c r="F44" s="63"/>
      <c r="G44" s="63"/>
      <c r="H44" s="63"/>
      <c r="I44" s="34"/>
      <c r="J44" s="37"/>
      <c r="K44" s="113">
        <f>SUM(K42:L43)</f>
        <v>114222.87</v>
      </c>
      <c r="L44" s="114"/>
    </row>
    <row r="45" spans="1:18" ht="16.5" thickBot="1">
      <c r="A45" s="15"/>
      <c r="B45" s="64" t="s">
        <v>93</v>
      </c>
      <c r="C45" s="65"/>
      <c r="D45" s="65"/>
      <c r="E45" s="65"/>
      <c r="F45" s="65"/>
      <c r="G45" s="65"/>
      <c r="H45" s="66"/>
      <c r="I45" s="15"/>
      <c r="J45" s="15"/>
      <c r="K45" s="115">
        <f>K44+K23</f>
        <v>206179.16999999998</v>
      </c>
      <c r="L45" s="116"/>
    </row>
    <row r="46" spans="1:18">
      <c r="A46" t="s">
        <v>65</v>
      </c>
    </row>
    <row r="47" spans="1:18">
      <c r="A47" t="s">
        <v>94</v>
      </c>
      <c r="D47" s="43">
        <v>2014</v>
      </c>
      <c r="E47" s="24" t="s">
        <v>24</v>
      </c>
      <c r="G47" s="67">
        <f>K45-G19</f>
        <v>68245.169999999984</v>
      </c>
      <c r="H47" s="24" t="s">
        <v>25</v>
      </c>
    </row>
    <row r="48" spans="1:18">
      <c r="D48" s="43"/>
      <c r="G48" s="67"/>
    </row>
    <row r="49" spans="1:12" ht="15.75" thickBot="1">
      <c r="A49" t="s">
        <v>26</v>
      </c>
      <c r="B49" s="43">
        <v>2014</v>
      </c>
      <c r="C49" s="24" t="s">
        <v>29</v>
      </c>
    </row>
    <row r="50" spans="1:12">
      <c r="A50" s="26" t="s">
        <v>2</v>
      </c>
      <c r="B50" s="132" t="s">
        <v>36</v>
      </c>
      <c r="C50" s="133"/>
      <c r="D50" s="133"/>
      <c r="E50" s="133"/>
      <c r="F50" s="132" t="s">
        <v>37</v>
      </c>
      <c r="G50" s="133"/>
      <c r="H50" s="134"/>
      <c r="I50" s="83" t="s">
        <v>38</v>
      </c>
      <c r="J50" s="84"/>
      <c r="K50" s="84"/>
      <c r="L50" s="85"/>
    </row>
    <row r="51" spans="1:12" ht="15.75" thickBot="1">
      <c r="A51" s="27"/>
      <c r="B51" s="127"/>
      <c r="C51" s="128"/>
      <c r="D51" s="128"/>
      <c r="E51" s="128"/>
      <c r="F51" s="127"/>
      <c r="G51" s="128"/>
      <c r="H51" s="129"/>
      <c r="I51" s="97" t="s">
        <v>68</v>
      </c>
      <c r="J51" s="98"/>
      <c r="K51" s="98"/>
      <c r="L51" s="99"/>
    </row>
    <row r="52" spans="1:12">
      <c r="A52" s="30" t="s">
        <v>30</v>
      </c>
      <c r="B52" s="94" t="s">
        <v>39</v>
      </c>
      <c r="C52" s="100"/>
      <c r="D52" s="100"/>
      <c r="E52" s="101"/>
      <c r="F52" s="102" t="s">
        <v>71</v>
      </c>
      <c r="G52" s="103"/>
      <c r="H52" s="104"/>
      <c r="I52" s="102" t="s">
        <v>77</v>
      </c>
      <c r="J52" s="103"/>
      <c r="K52" s="103"/>
      <c r="L52" s="104"/>
    </row>
    <row r="53" spans="1:12">
      <c r="A53" s="22" t="s">
        <v>31</v>
      </c>
      <c r="B53" s="80" t="s">
        <v>40</v>
      </c>
      <c r="C53" s="81"/>
      <c r="D53" s="81"/>
      <c r="E53" s="82"/>
      <c r="F53" s="105" t="s">
        <v>78</v>
      </c>
      <c r="G53" s="106"/>
      <c r="H53" s="107"/>
      <c r="I53" s="105" t="s">
        <v>45</v>
      </c>
      <c r="J53" s="106"/>
      <c r="K53" s="106"/>
      <c r="L53" s="107"/>
    </row>
    <row r="54" spans="1:12">
      <c r="A54" s="16" t="s">
        <v>32</v>
      </c>
      <c r="B54" s="80" t="s">
        <v>41</v>
      </c>
      <c r="C54" s="81"/>
      <c r="D54" s="81"/>
      <c r="E54" s="82"/>
      <c r="F54" s="105" t="s">
        <v>85</v>
      </c>
      <c r="G54" s="106"/>
      <c r="H54" s="107"/>
      <c r="I54" s="105" t="s">
        <v>86</v>
      </c>
      <c r="J54" s="106"/>
      <c r="K54" s="106"/>
      <c r="L54" s="107"/>
    </row>
    <row r="55" spans="1:12">
      <c r="A55" s="22" t="s">
        <v>33</v>
      </c>
      <c r="B55" s="80" t="s">
        <v>42</v>
      </c>
      <c r="C55" s="81"/>
      <c r="D55" s="81"/>
      <c r="E55" s="82"/>
      <c r="F55" s="105" t="s">
        <v>82</v>
      </c>
      <c r="G55" s="106"/>
      <c r="H55" s="107"/>
      <c r="I55" s="105" t="s">
        <v>79</v>
      </c>
      <c r="J55" s="106"/>
      <c r="K55" s="106"/>
      <c r="L55" s="107"/>
    </row>
    <row r="56" spans="1:12">
      <c r="A56" s="22" t="s">
        <v>34</v>
      </c>
      <c r="B56" s="80" t="s">
        <v>43</v>
      </c>
      <c r="C56" s="81"/>
      <c r="D56" s="81"/>
      <c r="E56" s="82"/>
      <c r="F56" s="105" t="s">
        <v>83</v>
      </c>
      <c r="G56" s="106"/>
      <c r="H56" s="107"/>
      <c r="I56" s="105" t="s">
        <v>80</v>
      </c>
      <c r="J56" s="106"/>
      <c r="K56" s="106"/>
      <c r="L56" s="107"/>
    </row>
    <row r="57" spans="1:12" ht="15.75" thickBot="1">
      <c r="A57" s="31" t="s">
        <v>35</v>
      </c>
      <c r="B57" s="108" t="s">
        <v>44</v>
      </c>
      <c r="C57" s="109"/>
      <c r="D57" s="109"/>
      <c r="E57" s="110"/>
      <c r="F57" s="77" t="s">
        <v>84</v>
      </c>
      <c r="G57" s="78"/>
      <c r="H57" s="79"/>
      <c r="I57" s="77" t="s">
        <v>81</v>
      </c>
      <c r="J57" s="78"/>
      <c r="K57" s="78"/>
      <c r="L57" s="79"/>
    </row>
    <row r="59" spans="1:12">
      <c r="A59" s="49" t="s">
        <v>128</v>
      </c>
      <c r="B59" s="43">
        <f>J4+1</f>
        <v>2015</v>
      </c>
      <c r="C59" s="24" t="s">
        <v>46</v>
      </c>
    </row>
    <row r="60" spans="1:12">
      <c r="A60" s="25" t="s">
        <v>47</v>
      </c>
    </row>
    <row r="61" spans="1:12">
      <c r="A61" s="25" t="s">
        <v>48</v>
      </c>
      <c r="J61" s="17">
        <v>10000</v>
      </c>
      <c r="K61" t="s">
        <v>12</v>
      </c>
    </row>
    <row r="62" spans="1:12">
      <c r="A62" s="25" t="s">
        <v>49</v>
      </c>
      <c r="J62" s="17">
        <v>6500</v>
      </c>
      <c r="K62" t="s">
        <v>12</v>
      </c>
    </row>
    <row r="63" spans="1:12">
      <c r="A63" s="49" t="s">
        <v>129</v>
      </c>
      <c r="J63" s="17">
        <v>130000</v>
      </c>
      <c r="K63" t="s">
        <v>12</v>
      </c>
    </row>
    <row r="64" spans="1:12">
      <c r="A64" s="25" t="s">
        <v>50</v>
      </c>
      <c r="J64" s="17">
        <v>1200</v>
      </c>
      <c r="K64" t="s">
        <v>12</v>
      </c>
    </row>
    <row r="65" spans="1:11">
      <c r="A65" s="25" t="s">
        <v>67</v>
      </c>
      <c r="J65" s="17">
        <v>30000</v>
      </c>
      <c r="K65" t="s">
        <v>12</v>
      </c>
    </row>
    <row r="66" spans="1:11">
      <c r="A66" s="50" t="s">
        <v>131</v>
      </c>
      <c r="J66" s="17">
        <v>15000</v>
      </c>
      <c r="K66" t="s">
        <v>12</v>
      </c>
    </row>
    <row r="67" spans="1:11">
      <c r="A67" s="51" t="s">
        <v>135</v>
      </c>
      <c r="J67" s="17">
        <v>12000</v>
      </c>
      <c r="K67" t="s">
        <v>12</v>
      </c>
    </row>
    <row r="68" spans="1:11">
      <c r="A68" s="25" t="s">
        <v>51</v>
      </c>
      <c r="J68" s="17">
        <v>12000</v>
      </c>
      <c r="K68" t="s">
        <v>12</v>
      </c>
    </row>
    <row r="69" spans="1:11">
      <c r="A69" s="25" t="s">
        <v>52</v>
      </c>
      <c r="J69" s="17">
        <v>10000</v>
      </c>
      <c r="K69" t="s">
        <v>12</v>
      </c>
    </row>
    <row r="70" spans="1:11">
      <c r="A70" s="19" t="s">
        <v>53</v>
      </c>
      <c r="J70" s="5">
        <f>SUM(J61:J69)</f>
        <v>226700</v>
      </c>
      <c r="K70" s="20" t="s">
        <v>54</v>
      </c>
    </row>
    <row r="71" spans="1:11">
      <c r="A71" s="50" t="s">
        <v>130</v>
      </c>
      <c r="H71" s="67"/>
      <c r="I71" s="5">
        <f>G47</f>
        <v>68245.169999999984</v>
      </c>
      <c r="K71" s="5"/>
    </row>
    <row r="72" spans="1:11">
      <c r="A72" s="25" t="s">
        <v>62</v>
      </c>
      <c r="B72" s="68"/>
      <c r="C72" s="67">
        <f>J70+I71</f>
        <v>294945.17</v>
      </c>
      <c r="D72" s="68" t="s">
        <v>63</v>
      </c>
      <c r="E72" s="69">
        <f>J4+1</f>
        <v>2015</v>
      </c>
      <c r="F72" s="24" t="s">
        <v>64</v>
      </c>
      <c r="G72" s="70">
        <f>C72/(E6*12)</f>
        <v>10.135572852233677</v>
      </c>
      <c r="H72" s="71" t="s">
        <v>60</v>
      </c>
      <c r="I72" t="s">
        <v>61</v>
      </c>
    </row>
    <row r="74" spans="1:11">
      <c r="B74" s="24" t="s">
        <v>56</v>
      </c>
    </row>
    <row r="75" spans="1:11">
      <c r="B75" s="24" t="s">
        <v>37</v>
      </c>
      <c r="I75" t="s">
        <v>57</v>
      </c>
    </row>
    <row r="76" spans="1:11">
      <c r="K76" s="32" t="s">
        <v>136</v>
      </c>
    </row>
  </sheetData>
  <mergeCells count="77">
    <mergeCell ref="K40:L40"/>
    <mergeCell ref="K26:L26"/>
    <mergeCell ref="B27:H27"/>
    <mergeCell ref="K27:L27"/>
    <mergeCell ref="B28:H28"/>
    <mergeCell ref="K28:L28"/>
    <mergeCell ref="B29:H29"/>
    <mergeCell ref="K29:L29"/>
    <mergeCell ref="B30:H30"/>
    <mergeCell ref="K30:L30"/>
    <mergeCell ref="B38:H38"/>
    <mergeCell ref="K38:L38"/>
    <mergeCell ref="B39:H39"/>
    <mergeCell ref="K39:L39"/>
    <mergeCell ref="B26:H26"/>
    <mergeCell ref="B31:H31"/>
    <mergeCell ref="A2:L2"/>
    <mergeCell ref="A3:L3"/>
    <mergeCell ref="A7:B7"/>
    <mergeCell ref="A20:B20"/>
    <mergeCell ref="B22:H22"/>
    <mergeCell ref="K22:L22"/>
    <mergeCell ref="E4:I4"/>
    <mergeCell ref="B21:H21"/>
    <mergeCell ref="K21:L21"/>
    <mergeCell ref="B23:H23"/>
    <mergeCell ref="K23:L23"/>
    <mergeCell ref="B24:H24"/>
    <mergeCell ref="K24:L24"/>
    <mergeCell ref="B25:H25"/>
    <mergeCell ref="K25:L25"/>
    <mergeCell ref="K31:L31"/>
    <mergeCell ref="B32:H32"/>
    <mergeCell ref="K32:L32"/>
    <mergeCell ref="B33:H33"/>
    <mergeCell ref="K33:L33"/>
    <mergeCell ref="B34:H34"/>
    <mergeCell ref="K34:L34"/>
    <mergeCell ref="B50:E50"/>
    <mergeCell ref="F50:H50"/>
    <mergeCell ref="I50:L50"/>
    <mergeCell ref="B35:H35"/>
    <mergeCell ref="K35:L35"/>
    <mergeCell ref="B36:H36"/>
    <mergeCell ref="K36:L36"/>
    <mergeCell ref="B42:H42"/>
    <mergeCell ref="K42:L42"/>
    <mergeCell ref="K44:L44"/>
    <mergeCell ref="K45:L45"/>
    <mergeCell ref="B37:H37"/>
    <mergeCell ref="K37:L37"/>
    <mergeCell ref="B40:H40"/>
    <mergeCell ref="B57:E57"/>
    <mergeCell ref="F57:H57"/>
    <mergeCell ref="I57:L57"/>
    <mergeCell ref="B52:E52"/>
    <mergeCell ref="F52:H52"/>
    <mergeCell ref="I52:L52"/>
    <mergeCell ref="B55:E55"/>
    <mergeCell ref="F55:H55"/>
    <mergeCell ref="I55:L55"/>
    <mergeCell ref="B56:E56"/>
    <mergeCell ref="F56:H56"/>
    <mergeCell ref="I56:L56"/>
    <mergeCell ref="B54:E54"/>
    <mergeCell ref="F54:H54"/>
    <mergeCell ref="I54:L54"/>
    <mergeCell ref="B43:H43"/>
    <mergeCell ref="K43:L43"/>
    <mergeCell ref="B41:H41"/>
    <mergeCell ref="K41:L41"/>
    <mergeCell ref="I53:L53"/>
    <mergeCell ref="B51:E51"/>
    <mergeCell ref="F51:H51"/>
    <mergeCell ref="I51:L51"/>
    <mergeCell ref="B53:E53"/>
    <mergeCell ref="F53:H53"/>
  </mergeCells>
  <pageMargins left="0.25" right="0.25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2015-03-25T12:56:34Z</dcterms:modified>
</cp:coreProperties>
</file>