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985" windowHeight="8010"/>
  </bookViews>
  <sheets>
    <sheet name="2014" sheetId="2" r:id="rId1"/>
  </sheets>
  <calcPr calcId="125725"/>
</workbook>
</file>

<file path=xl/calcChain.xml><?xml version="1.0" encoding="utf-8"?>
<calcChain xmlns="http://schemas.openxmlformats.org/spreadsheetml/2006/main">
  <c r="J76" i="2"/>
  <c r="K36" l="1"/>
  <c r="K35"/>
  <c r="K32" l="1"/>
  <c r="K30" l="1"/>
  <c r="K24" l="1"/>
  <c r="K39" s="1"/>
  <c r="E78" l="1"/>
  <c r="B64"/>
  <c r="E58"/>
  <c r="B55"/>
  <c r="B45"/>
  <c r="D44"/>
  <c r="G19"/>
  <c r="G17"/>
  <c r="G16"/>
  <c r="G15"/>
  <c r="G14"/>
  <c r="G7"/>
  <c r="I7" s="1"/>
  <c r="B6"/>
  <c r="A20" l="1"/>
  <c r="J13"/>
  <c r="K40" l="1"/>
  <c r="K41" l="1"/>
  <c r="K42" l="1"/>
  <c r="G44" s="1"/>
  <c r="J77" l="1"/>
  <c r="C78" s="1"/>
  <c r="G78" s="1"/>
  <c r="F57" s="1"/>
</calcChain>
</file>

<file path=xl/sharedStrings.xml><?xml version="1.0" encoding="utf-8"?>
<sst xmlns="http://schemas.openxmlformats.org/spreadsheetml/2006/main" count="169" uniqueCount="131">
  <si>
    <t>о выполнении договора управления многоквартирным домом</t>
  </si>
  <si>
    <t>№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</si>
  <si>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</si>
  <si>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</si>
  <si>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</si>
  <si>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</si>
  <si>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</si>
  <si>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</si>
  <si>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</si>
  <si>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</si>
  <si>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</si>
  <si>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</si>
  <si>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</si>
  <si>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</si>
  <si>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</si>
  <si>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</si>
  <si>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</si>
  <si>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</si>
  <si>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</si>
  <si>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</si>
  <si>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</si>
  <si>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</si>
  <si>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год.</t>
  </si>
  <si>
    <t>состоянию  на   31  декабря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</si>
  <si>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</si>
  <si>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</si>
  <si>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</si>
  <si>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</si>
  <si>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</si>
  <si>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</si>
  <si>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</si>
  <si>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</si>
  <si>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</si>
  <si>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</si>
  <si>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</si>
  <si>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</si>
  <si>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</si>
  <si>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</si>
  <si>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</si>
  <si>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</si>
  <si>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</si>
  <si>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</si>
  <si>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</si>
  <si>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</si>
  <si>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</si>
  <si>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 xml:space="preserve"> исходя из объемов потребления в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</si>
  <si>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</si>
  <si>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</si>
  <si>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</si>
  <si>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</si>
  <si>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</si>
  <si>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</si>
  <si>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</si>
  <si>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</si>
  <si>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</si>
  <si>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</si>
  <si>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</si>
  <si>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</si>
  <si>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</si>
  <si>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</si>
  <si>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</si>
  <si>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</si>
  <si>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</si>
  <si>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</si>
  <si>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</si>
  <si>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</si>
  <si>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</si>
  <si>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</si>
  <si>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</si>
  <si>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</si>
  <si>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</si>
  <si>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</si>
  <si>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</si>
  <si>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</si>
  <si>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</si>
  <si>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28/2</t>
  </si>
  <si>
    <t xml:space="preserve">    рублей,    оплачено собственниками</t>
  </si>
  <si>
    <r>
      <t>м</t>
    </r>
    <r>
      <rPr>
        <sz val="11"/>
        <color theme="1"/>
        <rFont val="Calibri"/>
        <family val="2"/>
        <charset val="204"/>
      </rPr>
      <t>²</t>
    </r>
  </si>
  <si>
    <t xml:space="preserve">1. В </t>
  </si>
  <si>
    <t>5.  В</t>
  </si>
  <si>
    <t xml:space="preserve">  28/2   (</t>
  </si>
  <si>
    <t xml:space="preserve">по  ул. Франк-Каменецкого  за </t>
  </si>
  <si>
    <t>т.</t>
  </si>
  <si>
    <t>м/час</t>
  </si>
  <si>
    <t>19,20 руб./м²</t>
  </si>
  <si>
    <t>0,027 Гкал/м²</t>
  </si>
  <si>
    <t>301,44 руб./чел.</t>
  </si>
  <si>
    <t>74,71 руб./чел.</t>
  </si>
  <si>
    <t>116,82 руб./чел.</t>
  </si>
  <si>
    <t>0,019 Гкал/м²</t>
  </si>
  <si>
    <t>241,15 руб./чел.</t>
  </si>
  <si>
    <t>59,10 руб./чел.</t>
  </si>
  <si>
    <t>93,5 руб./чел.</t>
  </si>
  <si>
    <t xml:space="preserve"> - содержание общего имущества - 16,07 рубля с кв.метра общей площади в месяц;</t>
  </si>
  <si>
    <t>году, с последующим перерасчетом по окончании 2014г.);</t>
  </si>
  <si>
    <r>
      <t>оф.2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</si>
  <si>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r>
      <t>кв.32</t>
    </r>
    <r>
      <rPr>
        <b/>
        <sz val="11"/>
        <color theme="1"/>
        <rFont val="Calibri"/>
        <family val="2"/>
        <charset val="204"/>
        <scheme val="minor"/>
      </rPr>
      <t xml:space="preserve">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</si>
  <si>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Ф.К.28/2</t>
  </si>
  <si>
    <t>Замена энергосберегающих ламп в подъезде.</t>
  </si>
  <si>
    <t>Управление МКД (14%)</t>
  </si>
  <si>
    <t>Отчет ООО "Управляющая компания "Альтернатива"</t>
  </si>
  <si>
    <t>Монтаж розеток в подвале.</t>
  </si>
  <si>
    <t>Перерасход (+) или экономия (-) средств в 2013 году.</t>
  </si>
  <si>
    <t>Всего в 2014году:</t>
  </si>
  <si>
    <t>ИТОГО за 2014год:</t>
  </si>
  <si>
    <t>ИТОГО на 31.12.2014г:</t>
  </si>
  <si>
    <t xml:space="preserve">  -  передача бесхозных инженерных сетей</t>
  </si>
  <si>
    <t>Благоустройство территории (посадка деревьев)(31,38%).</t>
  </si>
  <si>
    <t>Генеральная уборка в октябре.</t>
  </si>
  <si>
    <t>Техническое освидетельствование лифта.</t>
  </si>
  <si>
    <r>
      <t>оф.12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</si>
  <si>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r>
      <t>кв.22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-        </t>
    </r>
  </si>
  <si>
    <r>
      <t>кв.25</t>
    </r>
    <r>
      <rPr>
        <b/>
        <sz val="11"/>
        <color theme="1"/>
        <rFont val="Calibri"/>
        <family val="2"/>
        <charset val="204"/>
        <scheme val="minor"/>
      </rPr>
      <t xml:space="preserve">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</si>
  <si>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кв.22</t>
  </si>
  <si>
    <t xml:space="preserve">рублей ( </t>
  </si>
  <si>
    <t xml:space="preserve">  -  ремонт подъезда (побелка, покраска 1 и 2 этажей)  </t>
  </si>
  <si>
    <t xml:space="preserve">  -  монтаж системы видеонаблюдения</t>
  </si>
  <si>
    <t xml:space="preserve">  Что  с   учетом    перерасхода (+) или экономии (-)   средств   в   2014   году  в  размере</t>
  </si>
  <si>
    <t>Вывоз снега с придомовой территории в феврале.</t>
  </si>
  <si>
    <t>Генеральная уборка в апреле.</t>
  </si>
  <si>
    <t>Установка энергосберегающих ламп в подъезде.</t>
  </si>
  <si>
    <t>Замена манометров в ИТП (50%).</t>
  </si>
  <si>
    <t>Замена термометров в ИТП (50%).</t>
  </si>
  <si>
    <t>Ремонт контрольно-измерительного прибора (контроллера) в ИТП.</t>
  </si>
  <si>
    <t>Благоустройство территории (приобретение песка)(31,38%).</t>
  </si>
  <si>
    <t>Восстановление разрушенной части дороги и тротуара со стороны подъезда.</t>
  </si>
  <si>
    <t>Установка фотореле на светильники РКУ над подъездам.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</si>
  <si>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</si>
  <si>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r>
      <t>4,75 руб./м</t>
    </r>
    <r>
      <rPr>
        <sz val="11"/>
        <color theme="1"/>
        <rFont val="Calibri"/>
        <family val="2"/>
        <charset val="204"/>
      </rPr>
      <t>²</t>
    </r>
  </si>
  <si>
    <t>3.</t>
  </si>
  <si>
    <t xml:space="preserve">  -  обслуживание ТП и кабельных линий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</si>
</sst>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 applyAlignment="1">
      <alignment horizontal="left"/>
    </xf>
    <xf numFmtId="4" fontId="0" fillId="0" borderId="0" xfId="0" applyNumberFormat="1" applyBorder="1" applyAlignment="1">
      <alignment horizontal="center"/>
    </xf>
    <xf numFmtId="4" fontId="0" fillId="0" borderId="0" xfId="0" applyNumberFormat="1" applyBorder="1" applyAlignment="1"/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4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8" fillId="0" borderId="0" xfId="0" applyNumberFormat="1" applyFont="1" applyBorder="1"/>
    <xf numFmtId="0" fontId="1" fillId="0" borderId="7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4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/>
    <xf numFmtId="4" fontId="3" fillId="0" borderId="0" xfId="0" applyNumberFormat="1" applyFont="1" applyFill="1" applyBorder="1"/>
    <xf numFmtId="4" fontId="1" fillId="0" borderId="0" xfId="0" applyNumberFormat="1" applyFont="1" applyFill="1" applyBorder="1"/>
    <xf numFmtId="4" fontId="6" fillId="0" borderId="0" xfId="0" applyNumberFormat="1" applyFont="1" applyFill="1" applyBorder="1"/>
    <xf numFmtId="0" fontId="0" fillId="0" borderId="0" xfId="0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8" xfId="0" applyFill="1" applyBorder="1" applyAlignment="1"/>
    <xf numFmtId="0" fontId="0" fillId="0" borderId="0" xfId="0" applyFont="1" applyFill="1" applyBorder="1" applyAlignment="1"/>
    <xf numFmtId="0" fontId="0" fillId="0" borderId="9" xfId="0" applyFont="1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1" fillId="0" borderId="13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9" xfId="0" applyFont="1" applyFill="1" applyBorder="1" applyAlignment="1">
      <alignment horizontal="left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N24" sqref="N24"/>
    </sheetView>
  </sheetViews>
  <sheetFormatPr defaultRowHeight="15"/>
  <cols>
    <col min="1" max="1" width="7.28515625" style="12" customWidth="1"/>
    <col min="2" max="2" width="12.28515625" style="52" customWidth="1"/>
    <col min="3" max="3" width="10.7109375" style="52" customWidth="1"/>
    <col min="4" max="4" width="6.28515625" style="52" customWidth="1"/>
    <col min="5" max="5" width="8.85546875" style="52" customWidth="1"/>
    <col min="6" max="6" width="10.28515625" style="52" customWidth="1"/>
    <col min="7" max="7" width="13" style="52" customWidth="1"/>
    <col min="8" max="8" width="8.5703125" style="52" customWidth="1"/>
    <col min="9" max="9" width="8.28515625" style="12" customWidth="1"/>
    <col min="10" max="10" width="11.140625" style="12" customWidth="1"/>
    <col min="11" max="11" width="6.85546875" style="21" customWidth="1"/>
    <col min="12" max="12" width="6.140625" style="21" customWidth="1"/>
  </cols>
  <sheetData>
    <row r="1" spans="1:12">
      <c r="L1" s="44" t="s">
        <v>97</v>
      </c>
    </row>
    <row r="2" spans="1:12" ht="18.75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8.7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18.75">
      <c r="A4" s="13"/>
      <c r="B4" s="14"/>
      <c r="C4" s="53" t="s">
        <v>1</v>
      </c>
      <c r="D4" s="54" t="s">
        <v>75</v>
      </c>
      <c r="E4" s="55" t="s">
        <v>81</v>
      </c>
      <c r="G4" s="55"/>
      <c r="H4" s="55"/>
      <c r="I4" s="32">
        <v>2014</v>
      </c>
      <c r="J4" s="15" t="s">
        <v>22</v>
      </c>
    </row>
    <row r="6" spans="1:12" ht="15.75">
      <c r="A6" s="16" t="s">
        <v>78</v>
      </c>
      <c r="B6" s="49">
        <f>I4</f>
        <v>2014</v>
      </c>
      <c r="C6" s="52" t="s">
        <v>26</v>
      </c>
      <c r="D6" s="49" t="s">
        <v>80</v>
      </c>
      <c r="E6" s="56">
        <v>2430.9</v>
      </c>
      <c r="F6" s="52" t="s">
        <v>63</v>
      </c>
    </row>
    <row r="7" spans="1:12" ht="15.75">
      <c r="A7" s="90">
        <v>1301916.53</v>
      </c>
      <c r="B7" s="90"/>
      <c r="C7" s="57" t="s">
        <v>76</v>
      </c>
      <c r="G7" s="58">
        <f>(A7-J8)</f>
        <v>1034497.04</v>
      </c>
      <c r="H7" s="52" t="s">
        <v>114</v>
      </c>
      <c r="I7" s="20">
        <f>(G7/A7)*100</f>
        <v>79.459551834709401</v>
      </c>
      <c r="J7" s="12" t="s">
        <v>2</v>
      </c>
    </row>
    <row r="8" spans="1:12" ht="15.75">
      <c r="A8" s="12" t="s">
        <v>3</v>
      </c>
      <c r="J8" s="19">
        <v>267419.49</v>
      </c>
      <c r="K8" s="21" t="s">
        <v>4</v>
      </c>
    </row>
    <row r="9" spans="1:12">
      <c r="A9" s="12" t="s">
        <v>5</v>
      </c>
    </row>
    <row r="10" spans="1:12">
      <c r="A10" s="12" t="s">
        <v>95</v>
      </c>
      <c r="B10" s="22">
        <v>48407.41</v>
      </c>
      <c r="C10" s="52" t="s">
        <v>10</v>
      </c>
      <c r="E10" s="52" t="s">
        <v>111</v>
      </c>
      <c r="F10" s="22">
        <v>20421.13</v>
      </c>
      <c r="G10" s="52" t="s">
        <v>10</v>
      </c>
      <c r="I10" s="12" t="s">
        <v>113</v>
      </c>
      <c r="J10" s="21">
        <v>17967.13</v>
      </c>
      <c r="K10" s="21" t="s">
        <v>10</v>
      </c>
    </row>
    <row r="11" spans="1:12">
      <c r="A11" s="12" t="s">
        <v>110</v>
      </c>
      <c r="B11" s="22">
        <v>14356.63</v>
      </c>
      <c r="C11" s="52" t="s">
        <v>10</v>
      </c>
      <c r="E11" s="52" t="s">
        <v>112</v>
      </c>
      <c r="F11" s="22">
        <v>22036.73</v>
      </c>
      <c r="G11" s="52" t="s">
        <v>10</v>
      </c>
      <c r="I11" s="12" t="s">
        <v>96</v>
      </c>
      <c r="J11" s="21">
        <v>24511</v>
      </c>
      <c r="K11" s="21" t="s">
        <v>10</v>
      </c>
    </row>
    <row r="12" spans="1:12">
      <c r="B12" s="22"/>
    </row>
    <row r="13" spans="1:12" ht="15.75">
      <c r="A13" s="12" t="s">
        <v>66</v>
      </c>
      <c r="J13" s="22">
        <f>G14+G15+G16+G17</f>
        <v>267419.49</v>
      </c>
      <c r="K13" s="23"/>
    </row>
    <row r="14" spans="1:12">
      <c r="A14" s="24" t="s">
        <v>6</v>
      </c>
      <c r="B14" s="52" t="s">
        <v>7</v>
      </c>
      <c r="G14" s="59">
        <f>(J8*43.5/100)</f>
        <v>116327.47815</v>
      </c>
      <c r="H14" s="52" t="s">
        <v>10</v>
      </c>
    </row>
    <row r="15" spans="1:12">
      <c r="A15" s="24" t="s">
        <v>6</v>
      </c>
      <c r="B15" s="52" t="s">
        <v>8</v>
      </c>
      <c r="G15" s="59">
        <f>(J8*36.6/100)</f>
        <v>97875.533340000009</v>
      </c>
      <c r="H15" s="52" t="s">
        <v>10</v>
      </c>
    </row>
    <row r="16" spans="1:12">
      <c r="A16" s="24" t="s">
        <v>6</v>
      </c>
      <c r="B16" s="52" t="s">
        <v>9</v>
      </c>
      <c r="G16" s="59">
        <f>(J8*12.5/100)</f>
        <v>33427.436249999999</v>
      </c>
      <c r="H16" s="52" t="s">
        <v>10</v>
      </c>
      <c r="K16" s="18"/>
      <c r="L16" s="18"/>
    </row>
    <row r="17" spans="1:12">
      <c r="A17" s="24" t="s">
        <v>6</v>
      </c>
      <c r="B17" s="52" t="s">
        <v>14</v>
      </c>
      <c r="G17" s="59">
        <f>(J8*7.4/100)</f>
        <v>19789.042260000002</v>
      </c>
      <c r="H17" s="52" t="s">
        <v>10</v>
      </c>
    </row>
    <row r="18" spans="1:12">
      <c r="G18" s="60"/>
    </row>
    <row r="19" spans="1:12">
      <c r="A19" s="26" t="s">
        <v>11</v>
      </c>
      <c r="G19" s="59">
        <f>E6*0*12/1.03</f>
        <v>0</v>
      </c>
      <c r="H19" s="52" t="s">
        <v>12</v>
      </c>
    </row>
    <row r="20" spans="1:12" ht="15.75" thickBot="1">
      <c r="A20" s="91">
        <f>(G19*I7/100)</f>
        <v>0</v>
      </c>
      <c r="B20" s="91"/>
      <c r="C20" s="52" t="s">
        <v>15</v>
      </c>
    </row>
    <row r="21" spans="1:12">
      <c r="A21" s="33" t="s">
        <v>1</v>
      </c>
      <c r="B21" s="131" t="s">
        <v>21</v>
      </c>
      <c r="C21" s="132"/>
      <c r="D21" s="132"/>
      <c r="E21" s="132"/>
      <c r="F21" s="132"/>
      <c r="G21" s="132"/>
      <c r="H21" s="133"/>
      <c r="I21" s="1" t="s">
        <v>19</v>
      </c>
      <c r="J21" s="3" t="s">
        <v>18</v>
      </c>
      <c r="K21" s="134" t="s">
        <v>16</v>
      </c>
      <c r="L21" s="135"/>
    </row>
    <row r="22" spans="1:12" ht="15.75" thickBot="1">
      <c r="A22" s="45" t="s">
        <v>13</v>
      </c>
      <c r="B22" s="95"/>
      <c r="C22" s="96"/>
      <c r="D22" s="96"/>
      <c r="E22" s="96"/>
      <c r="F22" s="96"/>
      <c r="G22" s="96"/>
      <c r="H22" s="97"/>
      <c r="I22" s="2" t="s">
        <v>20</v>
      </c>
      <c r="J22" s="4"/>
      <c r="K22" s="127" t="s">
        <v>17</v>
      </c>
      <c r="L22" s="128"/>
    </row>
    <row r="23" spans="1:12" ht="15.75" thickBot="1">
      <c r="A23" s="35"/>
      <c r="B23" s="98" t="s">
        <v>102</v>
      </c>
      <c r="C23" s="99"/>
      <c r="D23" s="99"/>
      <c r="E23" s="99"/>
      <c r="F23" s="99"/>
      <c r="G23" s="99"/>
      <c r="H23" s="99"/>
      <c r="I23" s="36"/>
      <c r="J23" s="37"/>
      <c r="K23" s="100">
        <v>92971.8</v>
      </c>
      <c r="L23" s="101"/>
    </row>
    <row r="24" spans="1:12">
      <c r="A24" s="31">
        <v>1</v>
      </c>
      <c r="B24" s="71" t="s">
        <v>101</v>
      </c>
      <c r="C24" s="74"/>
      <c r="D24" s="74"/>
      <c r="E24" s="74"/>
      <c r="F24" s="74"/>
      <c r="G24" s="74"/>
      <c r="H24" s="75"/>
      <c r="I24" s="30" t="s">
        <v>67</v>
      </c>
      <c r="J24" s="6">
        <v>2</v>
      </c>
      <c r="K24" s="79">
        <f>1550*0.5</f>
        <v>775</v>
      </c>
      <c r="L24" s="80"/>
    </row>
    <row r="25" spans="1:12">
      <c r="A25" s="31">
        <v>2</v>
      </c>
      <c r="B25" s="76" t="s">
        <v>118</v>
      </c>
      <c r="C25" s="125"/>
      <c r="D25" s="125"/>
      <c r="E25" s="125"/>
      <c r="F25" s="125"/>
      <c r="G25" s="125"/>
      <c r="H25" s="126"/>
      <c r="I25" s="11" t="s">
        <v>83</v>
      </c>
      <c r="J25" s="10">
        <v>7</v>
      </c>
      <c r="K25" s="79">
        <v>10350</v>
      </c>
      <c r="L25" s="80"/>
    </row>
    <row r="26" spans="1:12">
      <c r="A26" s="31">
        <v>3</v>
      </c>
      <c r="B26" s="76" t="s">
        <v>123</v>
      </c>
      <c r="C26" s="77"/>
      <c r="D26" s="77"/>
      <c r="E26" s="77"/>
      <c r="F26" s="77"/>
      <c r="G26" s="77"/>
      <c r="H26" s="78"/>
      <c r="I26" s="46" t="s">
        <v>67</v>
      </c>
      <c r="J26" s="9">
        <v>1</v>
      </c>
      <c r="K26" s="79">
        <v>900</v>
      </c>
      <c r="L26" s="80"/>
    </row>
    <row r="27" spans="1:12">
      <c r="A27" s="31">
        <v>4</v>
      </c>
      <c r="B27" s="71" t="s">
        <v>98</v>
      </c>
      <c r="C27" s="74"/>
      <c r="D27" s="74"/>
      <c r="E27" s="74"/>
      <c r="F27" s="74"/>
      <c r="G27" s="74"/>
      <c r="H27" s="75"/>
      <c r="I27" s="11" t="s">
        <v>67</v>
      </c>
      <c r="J27" s="10">
        <v>3</v>
      </c>
      <c r="K27" s="79">
        <v>420</v>
      </c>
      <c r="L27" s="80"/>
    </row>
    <row r="28" spans="1:12">
      <c r="A28" s="31">
        <v>5</v>
      </c>
      <c r="B28" s="71" t="s">
        <v>119</v>
      </c>
      <c r="C28" s="72"/>
      <c r="D28" s="72"/>
      <c r="E28" s="72"/>
      <c r="F28" s="72"/>
      <c r="G28" s="72"/>
      <c r="H28" s="73"/>
      <c r="I28" s="9" t="s">
        <v>77</v>
      </c>
      <c r="J28" s="10">
        <v>306.2</v>
      </c>
      <c r="K28" s="129">
        <v>1736.09</v>
      </c>
      <c r="L28" s="130"/>
    </row>
    <row r="29" spans="1:12">
      <c r="A29" s="31">
        <v>6</v>
      </c>
      <c r="B29" s="71" t="s">
        <v>120</v>
      </c>
      <c r="C29" s="72"/>
      <c r="D29" s="72"/>
      <c r="E29" s="72"/>
      <c r="F29" s="72"/>
      <c r="G29" s="72"/>
      <c r="H29" s="73"/>
      <c r="I29" s="11" t="s">
        <v>67</v>
      </c>
      <c r="J29" s="10">
        <v>3</v>
      </c>
      <c r="K29" s="79">
        <v>420</v>
      </c>
      <c r="L29" s="80"/>
    </row>
    <row r="30" spans="1:12">
      <c r="A30" s="31">
        <v>7</v>
      </c>
      <c r="B30" s="76" t="s">
        <v>124</v>
      </c>
      <c r="C30" s="77"/>
      <c r="D30" s="77"/>
      <c r="E30" s="77"/>
      <c r="F30" s="77"/>
      <c r="G30" s="77"/>
      <c r="H30" s="78"/>
      <c r="I30" s="10" t="s">
        <v>82</v>
      </c>
      <c r="J30" s="10">
        <v>1.5</v>
      </c>
      <c r="K30" s="87">
        <f>1200*0.3138</f>
        <v>376.56</v>
      </c>
      <c r="L30" s="88"/>
    </row>
    <row r="31" spans="1:12">
      <c r="A31" s="31">
        <v>8</v>
      </c>
      <c r="B31" s="76" t="s">
        <v>125</v>
      </c>
      <c r="C31" s="77"/>
      <c r="D31" s="77"/>
      <c r="E31" s="77"/>
      <c r="F31" s="77"/>
      <c r="G31" s="77"/>
      <c r="H31" s="78"/>
      <c r="I31" s="10" t="s">
        <v>67</v>
      </c>
      <c r="J31" s="10">
        <v>1</v>
      </c>
      <c r="K31" s="79">
        <v>6130</v>
      </c>
      <c r="L31" s="80"/>
    </row>
    <row r="32" spans="1:12">
      <c r="A32" s="31">
        <v>9</v>
      </c>
      <c r="B32" s="76" t="s">
        <v>107</v>
      </c>
      <c r="C32" s="77"/>
      <c r="D32" s="77"/>
      <c r="E32" s="77"/>
      <c r="F32" s="77"/>
      <c r="G32" s="77"/>
      <c r="H32" s="78"/>
      <c r="I32" s="10" t="s">
        <v>67</v>
      </c>
      <c r="J32" s="10">
        <v>9</v>
      </c>
      <c r="K32" s="79">
        <f>3950*0.3138</f>
        <v>1239.51</v>
      </c>
      <c r="L32" s="80"/>
    </row>
    <row r="33" spans="1:12">
      <c r="A33" s="31">
        <v>10</v>
      </c>
      <c r="B33" s="71" t="s">
        <v>109</v>
      </c>
      <c r="C33" s="72"/>
      <c r="D33" s="72"/>
      <c r="E33" s="72"/>
      <c r="F33" s="72"/>
      <c r="G33" s="72"/>
      <c r="H33" s="73"/>
      <c r="I33" s="48" t="s">
        <v>67</v>
      </c>
      <c r="J33" s="10">
        <v>1</v>
      </c>
      <c r="K33" s="79">
        <v>6500</v>
      </c>
      <c r="L33" s="80"/>
    </row>
    <row r="34" spans="1:12">
      <c r="A34" s="41">
        <v>11</v>
      </c>
      <c r="B34" s="71" t="s">
        <v>108</v>
      </c>
      <c r="C34" s="72"/>
      <c r="D34" s="72"/>
      <c r="E34" s="72"/>
      <c r="F34" s="72"/>
      <c r="G34" s="72"/>
      <c r="H34" s="73"/>
      <c r="I34" s="9" t="s">
        <v>77</v>
      </c>
      <c r="J34" s="10">
        <v>306.2</v>
      </c>
      <c r="K34" s="129">
        <v>1736.09</v>
      </c>
      <c r="L34" s="130"/>
    </row>
    <row r="35" spans="1:12">
      <c r="A35" s="41">
        <v>12</v>
      </c>
      <c r="B35" s="76" t="s">
        <v>121</v>
      </c>
      <c r="C35" s="77"/>
      <c r="D35" s="77"/>
      <c r="E35" s="77"/>
      <c r="F35" s="77"/>
      <c r="G35" s="77"/>
      <c r="H35" s="78"/>
      <c r="I35" s="6" t="s">
        <v>67</v>
      </c>
      <c r="J35" s="11">
        <v>6</v>
      </c>
      <c r="K35" s="79">
        <f>380*6</f>
        <v>2280</v>
      </c>
      <c r="L35" s="80"/>
    </row>
    <row r="36" spans="1:12">
      <c r="A36" s="41">
        <v>13</v>
      </c>
      <c r="B36" s="76" t="s">
        <v>122</v>
      </c>
      <c r="C36" s="77"/>
      <c r="D36" s="77"/>
      <c r="E36" s="77"/>
      <c r="F36" s="77"/>
      <c r="G36" s="77"/>
      <c r="H36" s="78"/>
      <c r="I36" s="6" t="s">
        <v>67</v>
      </c>
      <c r="J36" s="11">
        <v>2</v>
      </c>
      <c r="K36" s="79">
        <f>250*2</f>
        <v>500</v>
      </c>
      <c r="L36" s="80"/>
    </row>
    <row r="37" spans="1:12">
      <c r="A37" s="41">
        <v>14</v>
      </c>
      <c r="B37" s="76" t="s">
        <v>126</v>
      </c>
      <c r="C37" s="77"/>
      <c r="D37" s="77"/>
      <c r="E37" s="77"/>
      <c r="F37" s="77"/>
      <c r="G37" s="77"/>
      <c r="H37" s="78"/>
      <c r="I37" s="6" t="s">
        <v>67</v>
      </c>
      <c r="J37" s="40">
        <v>1</v>
      </c>
      <c r="K37" s="79">
        <v>264.33</v>
      </c>
      <c r="L37" s="80"/>
    </row>
    <row r="38" spans="1:12">
      <c r="A38" s="41">
        <v>15</v>
      </c>
      <c r="B38" s="76" t="s">
        <v>109</v>
      </c>
      <c r="C38" s="77"/>
      <c r="D38" s="77"/>
      <c r="E38" s="77"/>
      <c r="F38" s="77"/>
      <c r="G38" s="77"/>
      <c r="H38" s="78"/>
      <c r="I38" s="42" t="s">
        <v>67</v>
      </c>
      <c r="J38" s="27">
        <v>1</v>
      </c>
      <c r="K38" s="136">
        <v>6500</v>
      </c>
      <c r="L38" s="137"/>
    </row>
    <row r="39" spans="1:12">
      <c r="A39" s="6"/>
      <c r="B39" s="76" t="s">
        <v>103</v>
      </c>
      <c r="C39" s="77"/>
      <c r="D39" s="77"/>
      <c r="E39" s="77"/>
      <c r="F39" s="77"/>
      <c r="G39" s="77"/>
      <c r="H39" s="77"/>
      <c r="I39" s="6"/>
      <c r="J39" s="30"/>
      <c r="K39" s="102">
        <f>SUM(K24:L38)</f>
        <v>40127.58</v>
      </c>
      <c r="L39" s="103"/>
    </row>
    <row r="40" spans="1:12">
      <c r="A40" s="6"/>
      <c r="B40" s="76" t="s">
        <v>99</v>
      </c>
      <c r="C40" s="77"/>
      <c r="D40" s="77"/>
      <c r="E40" s="77"/>
      <c r="F40" s="77"/>
      <c r="G40" s="77"/>
      <c r="H40" s="77"/>
      <c r="I40" s="6"/>
      <c r="J40" s="30"/>
      <c r="K40" s="110">
        <f>K39*0.14</f>
        <v>5617.8612000000012</v>
      </c>
      <c r="L40" s="111"/>
    </row>
    <row r="41" spans="1:12" ht="15.75" thickBot="1">
      <c r="A41" s="6"/>
      <c r="B41" s="61" t="s">
        <v>104</v>
      </c>
      <c r="C41" s="61"/>
      <c r="D41" s="61"/>
      <c r="E41" s="61"/>
      <c r="F41" s="61"/>
      <c r="G41" s="61"/>
      <c r="H41" s="61"/>
      <c r="I41" s="38"/>
      <c r="J41"/>
      <c r="K41" s="112">
        <f>SUM(K39:L40)</f>
        <v>45745.441200000001</v>
      </c>
      <c r="L41" s="113"/>
    </row>
    <row r="42" spans="1:12" ht="16.5" thickBot="1">
      <c r="A42" s="5"/>
      <c r="B42" s="62" t="s">
        <v>105</v>
      </c>
      <c r="C42" s="63"/>
      <c r="D42" s="63"/>
      <c r="E42" s="63"/>
      <c r="F42" s="63"/>
      <c r="G42" s="63"/>
      <c r="H42" s="64"/>
      <c r="I42" s="5"/>
      <c r="J42" s="5"/>
      <c r="K42" s="114">
        <f>K41+K23</f>
        <v>138717.24119999999</v>
      </c>
      <c r="L42" s="115"/>
    </row>
    <row r="43" spans="1:12">
      <c r="A43" s="12" t="s">
        <v>74</v>
      </c>
    </row>
    <row r="44" spans="1:12">
      <c r="A44" s="12" t="s">
        <v>23</v>
      </c>
      <c r="D44" s="49">
        <f>I4</f>
        <v>2014</v>
      </c>
      <c r="E44" s="52" t="s">
        <v>24</v>
      </c>
      <c r="G44" s="65">
        <f>K42-G19</f>
        <v>138717.24119999999</v>
      </c>
      <c r="H44" s="52" t="s">
        <v>25</v>
      </c>
    </row>
    <row r="45" spans="1:12" ht="15.75" thickBot="1">
      <c r="A45" s="12" t="s">
        <v>79</v>
      </c>
      <c r="B45" s="49">
        <f>I4</f>
        <v>2014</v>
      </c>
      <c r="C45" s="52" t="s">
        <v>27</v>
      </c>
    </row>
    <row r="46" spans="1:12">
      <c r="A46" s="34" t="s">
        <v>1</v>
      </c>
      <c r="B46" s="107" t="s">
        <v>33</v>
      </c>
      <c r="C46" s="108"/>
      <c r="D46" s="108"/>
      <c r="E46" s="108"/>
      <c r="F46" s="107" t="s">
        <v>34</v>
      </c>
      <c r="G46" s="108"/>
      <c r="H46" s="109"/>
      <c r="I46" s="81" t="s">
        <v>35</v>
      </c>
      <c r="J46" s="82"/>
      <c r="K46" s="82"/>
      <c r="L46" s="83"/>
    </row>
    <row r="47" spans="1:12" ht="15.75" thickBot="1">
      <c r="A47" s="28"/>
      <c r="B47" s="116"/>
      <c r="C47" s="117"/>
      <c r="D47" s="117"/>
      <c r="E47" s="117"/>
      <c r="F47" s="116"/>
      <c r="G47" s="117"/>
      <c r="H47" s="118"/>
      <c r="I47" s="84" t="s">
        <v>36</v>
      </c>
      <c r="J47" s="85"/>
      <c r="K47" s="85"/>
      <c r="L47" s="86"/>
    </row>
    <row r="48" spans="1:12">
      <c r="A48" s="50" t="s">
        <v>28</v>
      </c>
      <c r="B48" s="119" t="s">
        <v>37</v>
      </c>
      <c r="C48" s="120"/>
      <c r="D48" s="120"/>
      <c r="E48" s="121"/>
      <c r="F48" s="122" t="s">
        <v>127</v>
      </c>
      <c r="G48" s="123"/>
      <c r="H48" s="124"/>
      <c r="I48" s="122" t="s">
        <v>84</v>
      </c>
      <c r="J48" s="123"/>
      <c r="K48" s="123"/>
      <c r="L48" s="124"/>
    </row>
    <row r="49" spans="1:12">
      <c r="A49" s="10" t="s">
        <v>29</v>
      </c>
      <c r="B49" s="76" t="s">
        <v>38</v>
      </c>
      <c r="C49" s="77"/>
      <c r="D49" s="77"/>
      <c r="E49" s="78"/>
      <c r="F49" s="104" t="s">
        <v>128</v>
      </c>
      <c r="G49" s="105"/>
      <c r="H49" s="106"/>
      <c r="I49" s="104" t="s">
        <v>43</v>
      </c>
      <c r="J49" s="105"/>
      <c r="K49" s="105"/>
      <c r="L49" s="106"/>
    </row>
    <row r="50" spans="1:12">
      <c r="A50" s="10" t="s">
        <v>129</v>
      </c>
      <c r="B50" s="76" t="s">
        <v>39</v>
      </c>
      <c r="C50" s="77"/>
      <c r="D50" s="77"/>
      <c r="E50" s="78"/>
      <c r="F50" s="104" t="s">
        <v>89</v>
      </c>
      <c r="G50" s="105"/>
      <c r="H50" s="106"/>
      <c r="I50" s="104" t="s">
        <v>85</v>
      </c>
      <c r="J50" s="105"/>
      <c r="K50" s="105"/>
      <c r="L50" s="106"/>
    </row>
    <row r="51" spans="1:12">
      <c r="A51" s="10" t="s">
        <v>30</v>
      </c>
      <c r="B51" s="76" t="s">
        <v>40</v>
      </c>
      <c r="C51" s="77"/>
      <c r="D51" s="77"/>
      <c r="E51" s="78"/>
      <c r="F51" s="104" t="s">
        <v>90</v>
      </c>
      <c r="G51" s="105"/>
      <c r="H51" s="106"/>
      <c r="I51" s="104" t="s">
        <v>86</v>
      </c>
      <c r="J51" s="105"/>
      <c r="K51" s="105"/>
      <c r="L51" s="106"/>
    </row>
    <row r="52" spans="1:12">
      <c r="A52" s="10" t="s">
        <v>31</v>
      </c>
      <c r="B52" s="76" t="s">
        <v>41</v>
      </c>
      <c r="C52" s="77"/>
      <c r="D52" s="77"/>
      <c r="E52" s="78"/>
      <c r="F52" s="104" t="s">
        <v>91</v>
      </c>
      <c r="G52" s="105"/>
      <c r="H52" s="106"/>
      <c r="I52" s="104" t="s">
        <v>87</v>
      </c>
      <c r="J52" s="105"/>
      <c r="K52" s="105"/>
      <c r="L52" s="106"/>
    </row>
    <row r="53" spans="1:12" ht="15.75" thickBot="1">
      <c r="A53" s="51" t="s">
        <v>32</v>
      </c>
      <c r="B53" s="92" t="s">
        <v>42</v>
      </c>
      <c r="C53" s="93"/>
      <c r="D53" s="93"/>
      <c r="E53" s="94"/>
      <c r="F53" s="95" t="s">
        <v>92</v>
      </c>
      <c r="G53" s="96"/>
      <c r="H53" s="97"/>
      <c r="I53" s="95" t="s">
        <v>88</v>
      </c>
      <c r="J53" s="96"/>
      <c r="K53" s="96"/>
      <c r="L53" s="97"/>
    </row>
    <row r="55" spans="1:12">
      <c r="A55" s="7" t="s">
        <v>46</v>
      </c>
      <c r="B55" s="49">
        <f>I4+1</f>
        <v>2015</v>
      </c>
      <c r="C55" s="52" t="s">
        <v>47</v>
      </c>
    </row>
    <row r="56" spans="1:12">
      <c r="A56" s="29" t="s">
        <v>93</v>
      </c>
    </row>
    <row r="57" spans="1:12">
      <c r="A57" s="77" t="s">
        <v>44</v>
      </c>
      <c r="B57" s="77"/>
      <c r="C57" s="77"/>
      <c r="D57" s="77"/>
      <c r="E57" s="77"/>
      <c r="F57" s="66">
        <f>G78</f>
        <v>10.504245382368669</v>
      </c>
      <c r="G57" s="52" t="s">
        <v>72</v>
      </c>
    </row>
    <row r="58" spans="1:12">
      <c r="A58" s="29" t="s">
        <v>45</v>
      </c>
      <c r="E58" s="49">
        <f>I4</f>
        <v>2014</v>
      </c>
      <c r="F58" s="52" t="s">
        <v>94</v>
      </c>
      <c r="K58" s="17"/>
    </row>
    <row r="59" spans="1:12">
      <c r="A59" s="29" t="s">
        <v>50</v>
      </c>
    </row>
    <row r="60" spans="1:12">
      <c r="A60" s="29" t="s">
        <v>48</v>
      </c>
    </row>
    <row r="61" spans="1:12">
      <c r="A61" s="29" t="s">
        <v>49</v>
      </c>
    </row>
    <row r="62" spans="1:12">
      <c r="A62" s="29" t="s">
        <v>51</v>
      </c>
    </row>
    <row r="64" spans="1:12">
      <c r="A64" s="29" t="s">
        <v>52</v>
      </c>
      <c r="B64" s="49">
        <f>I4+1</f>
        <v>2015</v>
      </c>
      <c r="C64" s="52" t="s">
        <v>53</v>
      </c>
    </row>
    <row r="65" spans="1:11">
      <c r="A65" s="29" t="s">
        <v>54</v>
      </c>
    </row>
    <row r="66" spans="1:11">
      <c r="A66" s="29" t="s">
        <v>55</v>
      </c>
      <c r="J66" s="21">
        <v>6500</v>
      </c>
      <c r="K66" s="21" t="s">
        <v>10</v>
      </c>
    </row>
    <row r="67" spans="1:11">
      <c r="A67" s="29" t="s">
        <v>56</v>
      </c>
      <c r="J67" s="21">
        <v>20000</v>
      </c>
      <c r="K67" s="21" t="s">
        <v>10</v>
      </c>
    </row>
    <row r="68" spans="1:11">
      <c r="A68" s="29" t="s">
        <v>57</v>
      </c>
      <c r="J68" s="21">
        <v>1200</v>
      </c>
      <c r="K68" s="21" t="s">
        <v>10</v>
      </c>
    </row>
    <row r="69" spans="1:11">
      <c r="A69" s="29" t="s">
        <v>58</v>
      </c>
      <c r="J69" s="21">
        <v>1000</v>
      </c>
      <c r="K69" s="21" t="s">
        <v>10</v>
      </c>
    </row>
    <row r="70" spans="1:11">
      <c r="A70" s="47" t="s">
        <v>130</v>
      </c>
      <c r="J70" s="21">
        <v>15000</v>
      </c>
      <c r="K70" s="21" t="s">
        <v>10</v>
      </c>
    </row>
    <row r="71" spans="1:11">
      <c r="A71" s="39" t="s">
        <v>106</v>
      </c>
      <c r="J71" s="21">
        <v>12000</v>
      </c>
      <c r="K71" s="21" t="s">
        <v>10</v>
      </c>
    </row>
    <row r="72" spans="1:11">
      <c r="A72" s="29" t="s">
        <v>59</v>
      </c>
      <c r="J72" s="21">
        <v>12000</v>
      </c>
      <c r="K72" s="21" t="s">
        <v>10</v>
      </c>
    </row>
    <row r="73" spans="1:11">
      <c r="A73" s="29" t="s">
        <v>60</v>
      </c>
      <c r="J73" s="21">
        <v>10000</v>
      </c>
      <c r="K73" s="21" t="s">
        <v>10</v>
      </c>
    </row>
    <row r="74" spans="1:11">
      <c r="A74" s="43" t="s">
        <v>115</v>
      </c>
      <c r="J74" s="21">
        <v>10000</v>
      </c>
      <c r="K74" s="21" t="s">
        <v>10</v>
      </c>
    </row>
    <row r="75" spans="1:11">
      <c r="A75" s="43" t="s">
        <v>116</v>
      </c>
      <c r="J75" s="21">
        <v>80000</v>
      </c>
      <c r="K75" s="21" t="s">
        <v>10</v>
      </c>
    </row>
    <row r="76" spans="1:11">
      <c r="A76" s="8" t="s">
        <v>61</v>
      </c>
      <c r="J76" s="25">
        <f>SUM(J66:J75)</f>
        <v>167700</v>
      </c>
      <c r="K76" s="25" t="s">
        <v>62</v>
      </c>
    </row>
    <row r="77" spans="1:11">
      <c r="A77" s="43" t="s">
        <v>117</v>
      </c>
      <c r="H77" s="65"/>
      <c r="J77" s="25">
        <f>G44</f>
        <v>138717.24119999999</v>
      </c>
      <c r="K77" s="25"/>
    </row>
    <row r="78" spans="1:11">
      <c r="A78" s="29" t="s">
        <v>70</v>
      </c>
      <c r="B78" s="47"/>
      <c r="C78" s="65">
        <f>J76+J77</f>
        <v>306417.24119999999</v>
      </c>
      <c r="D78" s="47" t="s">
        <v>71</v>
      </c>
      <c r="E78" s="67">
        <f>I4+1</f>
        <v>2015</v>
      </c>
      <c r="F78" s="52" t="s">
        <v>73</v>
      </c>
      <c r="G78" s="68">
        <f>C78/(E6*12)</f>
        <v>10.504245382368669</v>
      </c>
      <c r="H78" s="69" t="s">
        <v>68</v>
      </c>
      <c r="I78" s="12" t="s">
        <v>69</v>
      </c>
    </row>
    <row r="80" spans="1:11" ht="50.25" customHeight="1">
      <c r="B80" s="52" t="s">
        <v>64</v>
      </c>
    </row>
    <row r="81" spans="2:12">
      <c r="B81" s="52" t="s">
        <v>34</v>
      </c>
      <c r="I81" s="12" t="s">
        <v>65</v>
      </c>
    </row>
    <row r="82" spans="2:12">
      <c r="L82" s="44" t="s">
        <v>97</v>
      </c>
    </row>
  </sheetData>
  <mergeCells count="71">
    <mergeCell ref="B37:H37"/>
    <mergeCell ref="B38:H38"/>
    <mergeCell ref="K37:L37"/>
    <mergeCell ref="K38:L38"/>
    <mergeCell ref="B34:H34"/>
    <mergeCell ref="B35:H35"/>
    <mergeCell ref="B36:H36"/>
    <mergeCell ref="K34:L34"/>
    <mergeCell ref="K35:L35"/>
    <mergeCell ref="K36:L36"/>
    <mergeCell ref="A3:L3"/>
    <mergeCell ref="A7:B7"/>
    <mergeCell ref="A20:B20"/>
    <mergeCell ref="B21:H21"/>
    <mergeCell ref="K21:L21"/>
    <mergeCell ref="B22:H22"/>
    <mergeCell ref="K22:L2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33:H33"/>
    <mergeCell ref="K33:L33"/>
    <mergeCell ref="B30:H30"/>
    <mergeCell ref="K30:L30"/>
    <mergeCell ref="B31:H31"/>
    <mergeCell ref="K31:L31"/>
    <mergeCell ref="B32:H32"/>
    <mergeCell ref="K32:L32"/>
    <mergeCell ref="I50:L50"/>
    <mergeCell ref="B47:E47"/>
    <mergeCell ref="F47:H47"/>
    <mergeCell ref="I47:L47"/>
    <mergeCell ref="B48:E48"/>
    <mergeCell ref="F48:H48"/>
    <mergeCell ref="I48:L48"/>
    <mergeCell ref="B49:E49"/>
    <mergeCell ref="F49:H49"/>
    <mergeCell ref="I49:L49"/>
    <mergeCell ref="B50:E50"/>
    <mergeCell ref="F50:H50"/>
    <mergeCell ref="B46:E46"/>
    <mergeCell ref="F46:H46"/>
    <mergeCell ref="I46:L46"/>
    <mergeCell ref="K40:L40"/>
    <mergeCell ref="K41:L41"/>
    <mergeCell ref="K42:L42"/>
    <mergeCell ref="B53:E53"/>
    <mergeCell ref="F53:H53"/>
    <mergeCell ref="I53:L53"/>
    <mergeCell ref="A57:E57"/>
    <mergeCell ref="A2:L2"/>
    <mergeCell ref="B23:H23"/>
    <mergeCell ref="K23:L23"/>
    <mergeCell ref="B39:H39"/>
    <mergeCell ref="K39:L39"/>
    <mergeCell ref="B40:H40"/>
    <mergeCell ref="B51:E51"/>
    <mergeCell ref="F51:H51"/>
    <mergeCell ref="I51:L51"/>
    <mergeCell ref="B52:E52"/>
    <mergeCell ref="F52:H52"/>
    <mergeCell ref="I52:L52"/>
  </mergeCells>
  <pageMargins left="0.25" right="0.16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2015-03-25T13:42:51Z</dcterms:modified>
</cp:coreProperties>
</file>