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2013" sheetId="1" r:id="rId1"/>
    <sheet name="2014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9" i="2"/>
  <c r="J66"/>
  <c r="K27" l="1"/>
  <c r="G20" i="1" l="1"/>
  <c r="E68" i="2"/>
  <c r="B53"/>
  <c r="B45"/>
  <c r="B35"/>
  <c r="D34"/>
  <c r="G17"/>
  <c r="G15"/>
  <c r="G14"/>
  <c r="G13"/>
  <c r="G12"/>
  <c r="G7"/>
  <c r="I7" s="1"/>
  <c r="B6"/>
  <c r="J11" l="1"/>
  <c r="A18"/>
  <c r="K30"/>
  <c r="K31" s="1"/>
  <c r="E59" i="1" l="1"/>
  <c r="E77" l="1"/>
  <c r="B45"/>
  <c r="B65"/>
  <c r="B55"/>
  <c r="B6" l="1"/>
  <c r="K38"/>
  <c r="K37"/>
  <c r="K33"/>
  <c r="K35"/>
  <c r="K34"/>
  <c r="J29"/>
  <c r="K26"/>
  <c r="K40" s="1"/>
  <c r="J75"/>
  <c r="K41" l="1"/>
  <c r="K42" s="1"/>
  <c r="G44" s="1"/>
  <c r="G7"/>
  <c r="I7" s="1"/>
  <c r="A21" s="1"/>
  <c r="K32" i="2" l="1"/>
  <c r="G34" s="1"/>
  <c r="D44" i="1"/>
  <c r="J67" i="2" l="1"/>
  <c r="C68" s="1"/>
  <c r="G68" s="1"/>
  <c r="F47" s="1"/>
  <c r="I76" i="1"/>
  <c r="C77" s="1"/>
  <c r="G77" s="1"/>
  <c r="F57" s="1"/>
  <c r="G18"/>
  <c r="G16"/>
  <c r="G15"/>
  <c r="G17"/>
  <c r="J14" l="1"/>
</calcChain>
</file>

<file path=xl/sharedStrings.xml><?xml version="1.0" encoding="utf-8"?>
<sst xmlns="http://schemas.openxmlformats.org/spreadsheetml/2006/main" count="325" uniqueCount="172">
  <si>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</si>
  <si>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</si>
  <si>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</si>
  <si>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</si>
  <si>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</si>
  <si>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</si>
  <si>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</si>
  <si>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</si>
  <si>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</si>
  <si>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</si>
  <si>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</si>
  <si>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</si>
  <si>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</si>
  <si>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</si>
  <si>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</si>
  <si>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</si>
  <si>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</si>
  <si>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</si>
  <si>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</si>
  <si>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</si>
  <si>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</si>
  <si>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</si>
  <si>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</si>
  <si>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</si>
  <si>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</si>
  <si>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</si>
  <si>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</si>
  <si>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</si>
  <si>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</si>
  <si>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</si>
  <si>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</si>
  <si>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</si>
  <si>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4.</t>
  </si>
  <si>
    <t>5.</t>
  </si>
  <si>
    <t>6.</t>
  </si>
  <si>
    <t>7.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</si>
  <si>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</si>
  <si>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</si>
  <si>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</si>
  <si>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</si>
  <si>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</si>
  <si>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</si>
  <si>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</si>
  <si>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</si>
  <si>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</si>
  <si>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</si>
  <si>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</si>
  <si>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</si>
  <si>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</si>
  <si>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</si>
  <si>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</si>
  <si>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</si>
  <si>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</si>
  <si>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</si>
  <si>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</si>
  <si>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</si>
  <si>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</si>
  <si>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</si>
  <si>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</si>
  <si>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</si>
  <si>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</si>
  <si>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</si>
  <si>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</si>
  <si>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</si>
  <si>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</si>
  <si>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</si>
  <si>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</si>
  <si>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</si>
  <si>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</si>
  <si>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</si>
  <si>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</si>
  <si>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</si>
  <si>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</si>
  <si>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</si>
  <si>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</si>
  <si>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</si>
  <si>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году, с последующим перерасчетом по окончании 2013г.);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</si>
  <si>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</si>
  <si>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</si>
  <si>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</si>
  <si>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</si>
  <si>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</si>
  <si>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</si>
  <si>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</si>
  <si>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 xml:space="preserve">    рублей,    оплачено собственниками</t>
  </si>
  <si>
    <t xml:space="preserve">          рублей     ( </t>
  </si>
  <si>
    <t>4а</t>
  </si>
  <si>
    <t xml:space="preserve">  по  ул. Грязнова  за </t>
  </si>
  <si>
    <t>Доска для объявлений (большая)</t>
  </si>
  <si>
    <t>Ящик для показаний приборов учета</t>
  </si>
  <si>
    <t>Вывоз снега с придомовой территории в феврале</t>
  </si>
  <si>
    <t>Уборка снега с кровли</t>
  </si>
  <si>
    <r>
      <t xml:space="preserve">Демонтаж и монтаж крана шарового </t>
    </r>
    <r>
      <rPr>
        <sz val="11"/>
        <color theme="1"/>
        <rFont val="Calibri"/>
        <family val="2"/>
        <charset val="204"/>
      </rPr>
      <t>ø50 в тепловом узле</t>
    </r>
  </si>
  <si>
    <t>Акт выполненных работ от 07.августа 2013 г.</t>
  </si>
  <si>
    <t>м/час</t>
  </si>
  <si>
    <t>м2</t>
  </si>
  <si>
    <t>Акт выполненных работ 28.01.2013</t>
  </si>
  <si>
    <t>счет рома взял 07.03.2013</t>
  </si>
  <si>
    <t>Акт выполненных работ 03.03.2013</t>
  </si>
  <si>
    <t>Счет № 115 от 25.02.2013</t>
  </si>
  <si>
    <t>акт выполненных работ от 09.07.2013г.</t>
  </si>
  <si>
    <t>Установка светильников, установка фотореле, замена энергосберегающих ламп.</t>
  </si>
  <si>
    <t>Акт выполненных работ от 16.03.2013 г.</t>
  </si>
  <si>
    <t>Генеральная уборка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</si>
  <si>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</si>
  <si>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>Акт выполненных работ от 23.09.2013 г.</t>
  </si>
  <si>
    <t>Замена датчиков давления.</t>
  </si>
  <si>
    <t>Замена термометров сопротивления.</t>
  </si>
  <si>
    <t>Замена термометров плюс выезд.</t>
  </si>
  <si>
    <t xml:space="preserve">Госповерка теплосчетчика, демонтаж/монтаж теплосчетчика. </t>
  </si>
  <si>
    <t>Счет № С-233 от 23.10.2013г.</t>
  </si>
  <si>
    <t>Замена клапана VB -20 с электроприводом AMV-20</t>
  </si>
  <si>
    <t>Устройство перемычки на ГВС (перевод ГВС на открытую систему) в ИТП.</t>
  </si>
  <si>
    <t>Счет № 5662 от 26.06.2013г.</t>
  </si>
  <si>
    <t>Счет № А-00002833 от 18.09.2013г.</t>
  </si>
  <si>
    <t>тариф на содержание 15,97 руб.</t>
  </si>
  <si>
    <t xml:space="preserve">Акт выполненных работ от 9.12.2013 г. </t>
  </si>
  <si>
    <t xml:space="preserve">Демонтаж задвижек на обратном трубопроводе. </t>
  </si>
  <si>
    <t>год</t>
  </si>
  <si>
    <t>акт вып работ от 12,03,2013,</t>
  </si>
  <si>
    <t>Акт №А-255 от 25 октября 2013г.</t>
  </si>
  <si>
    <t>Бирки для маркировки элементов в ИТП.</t>
  </si>
  <si>
    <t>раб.</t>
  </si>
  <si>
    <t>Генеральная уборка подъезда в январе.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</si>
  <si>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1 -  </t>
    </r>
    <r>
      <rPr>
        <sz val="11"/>
        <color theme="1"/>
        <rFont val="Calibri"/>
        <family val="2"/>
        <charset val="204"/>
        <scheme val="minor"/>
      </rPr>
      <t xml:space="preserve">                 </t>
    </r>
  </si>
  <si>
    <t>Оф.1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</si>
  <si>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3 - </t>
    </r>
    <r>
      <rPr>
        <sz val="11"/>
        <color theme="1"/>
        <rFont val="Calibri"/>
        <family val="2"/>
        <charset val="204"/>
        <scheme val="minor"/>
      </rPr>
      <t xml:space="preserve">            </t>
    </r>
  </si>
  <si>
    <r>
      <t>кв.4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-        </t>
    </r>
  </si>
  <si>
    <r>
      <t>кв.6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</si>
  <si>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>кв.7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</si>
  <si>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>5.В</t>
  </si>
  <si>
    <t>6.   В</t>
  </si>
  <si>
    <t xml:space="preserve"> Что  с   учетом    перерасхода (+) или экономии (-)   средств   в   2012   году  в  размере</t>
  </si>
  <si>
    <t>Г. 4а (I)</t>
  </si>
  <si>
    <t>19,20 руб./м²</t>
  </si>
  <si>
    <t>0,019 Гкал/м²</t>
  </si>
  <si>
    <t>0,027 Гкал/м²</t>
  </si>
  <si>
    <t>301,44 руб./чел.</t>
  </si>
  <si>
    <t>74,71 руб./чел.</t>
  </si>
  <si>
    <t>93,5 руб./чел.</t>
  </si>
  <si>
    <t>116,82 руб./чел.</t>
  </si>
  <si>
    <r>
      <t>15,97 руб./м</t>
    </r>
    <r>
      <rPr>
        <sz val="11"/>
        <color theme="1"/>
        <rFont val="Calibri"/>
        <family val="2"/>
        <charset val="204"/>
      </rPr>
      <t>²</t>
    </r>
  </si>
  <si>
    <r>
      <t>0,00 руб./м</t>
    </r>
    <r>
      <rPr>
        <sz val="11"/>
        <color theme="1"/>
        <rFont val="Calibri"/>
        <family val="2"/>
        <charset val="204"/>
      </rPr>
      <t>²</t>
    </r>
  </si>
  <si>
    <t xml:space="preserve">1.  В </t>
  </si>
  <si>
    <t>239,15 руб./чел.</t>
  </si>
  <si>
    <t>58,10 руб./чел.</t>
  </si>
  <si>
    <t xml:space="preserve">  -  передача бесхозных инженерных сетей</t>
  </si>
  <si>
    <t>Управление МКД (14%)</t>
  </si>
  <si>
    <t>Перерасход (+) или экономия (-) средств в 2013 году.</t>
  </si>
  <si>
    <t>Сброс снега с кровли.</t>
  </si>
  <si>
    <t>Подключение гирлянд, украшение  новогодней елки.</t>
  </si>
  <si>
    <t>Г. 4а (II)</t>
  </si>
  <si>
    <t>Всего в 2014году:</t>
  </si>
  <si>
    <t>ИТОГО за 2014год:</t>
  </si>
  <si>
    <t>ИТОГО на 31.12.2014г:</t>
  </si>
  <si>
    <t>4А  (</t>
  </si>
  <si>
    <t xml:space="preserve"> Что  с   учетом    перерасхода (+) или экономии (-)   средств   в   2014   году  в  размере</t>
  </si>
  <si>
    <t xml:space="preserve"> рублей ( </t>
  </si>
  <si>
    <t xml:space="preserve">  -  украшение новогодней елки</t>
  </si>
  <si>
    <t xml:space="preserve">  -  ремонт подъездах </t>
  </si>
  <si>
    <t xml:space="preserve">  -  монтаж козырька над входом в подъезд</t>
  </si>
  <si>
    <t xml:space="preserve">  -  замена кафельной плитки при входе в подъезд</t>
  </si>
  <si>
    <t>Вывоз снега с придомовой территории в феврале.</t>
  </si>
  <si>
    <t>Генеральная уборка в апреле.</t>
  </si>
  <si>
    <t>Замена термометров в ИТП (50%).</t>
  </si>
  <si>
    <t>Замена манометров, кранов трехходовых(подготовка ТП к отопительному сезону).</t>
  </si>
  <si>
    <t>Генеральная уборка в октябре.</t>
  </si>
  <si>
    <r>
      <t>13,96 руб./м</t>
    </r>
    <r>
      <rPr>
        <sz val="11"/>
        <color theme="1"/>
        <rFont val="Calibri"/>
        <family val="2"/>
        <charset val="204"/>
      </rPr>
      <t>²</t>
    </r>
  </si>
  <si>
    <r>
      <t>4,75 руб./м</t>
    </r>
    <r>
      <rPr>
        <sz val="11"/>
        <color theme="1"/>
        <rFont val="Calibri"/>
        <family val="2"/>
        <charset val="204"/>
      </rPr>
      <t>²</t>
    </r>
  </si>
  <si>
    <t>3.</t>
  </si>
  <si>
    <t>241,15 руб./чел.</t>
  </si>
  <si>
    <t>59,10 руб./чел.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</si>
</sst>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Fill="1"/>
    <xf numFmtId="0" fontId="0" fillId="0" borderId="1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8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5" fillId="0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" fontId="7" fillId="0" borderId="0" xfId="0" applyNumberFormat="1" applyFont="1"/>
    <xf numFmtId="4" fontId="7" fillId="0" borderId="0" xfId="0" applyNumberFormat="1" applyFont="1" applyFill="1"/>
    <xf numFmtId="0" fontId="0" fillId="0" borderId="2" xfId="0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1" fillId="0" borderId="0" xfId="0" applyNumberFormat="1" applyFont="1" applyFill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2" fontId="0" fillId="0" borderId="0" xfId="0" applyNumberForma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3" fillId="0" borderId="13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1"/>
  <sheetViews>
    <sheetView topLeftCell="A13" workbookViewId="0">
      <selection activeCell="B39" sqref="B39:L39"/>
    </sheetView>
  </sheetViews>
  <sheetFormatPr defaultRowHeight="15"/>
  <cols>
    <col min="1" max="1" width="4.7109375" customWidth="1"/>
    <col min="2" max="2" width="12.28515625" customWidth="1"/>
    <col min="3" max="3" width="10.7109375" customWidth="1"/>
    <col min="4" max="4" width="6.28515625" customWidth="1"/>
    <col min="5" max="5" width="8.42578125" customWidth="1"/>
    <col min="6" max="6" width="9" customWidth="1"/>
    <col min="7" max="7" width="16.28515625" customWidth="1"/>
    <col min="8" max="8" width="8.5703125" customWidth="1"/>
    <col min="9" max="9" width="10.5703125" customWidth="1"/>
    <col min="10" max="10" width="10.7109375" customWidth="1"/>
    <col min="11" max="11" width="6.85546875" customWidth="1"/>
    <col min="12" max="12" width="6.5703125" customWidth="1"/>
  </cols>
  <sheetData>
    <row r="1" spans="1:12">
      <c r="L1" s="50" t="s">
        <v>151</v>
      </c>
    </row>
    <row r="2" spans="1:12" ht="18.7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8.75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18.75">
      <c r="A4" s="1"/>
      <c r="B4" s="3"/>
      <c r="C4" s="1"/>
      <c r="D4" s="5" t="s">
        <v>2</v>
      </c>
      <c r="E4" s="44" t="s">
        <v>86</v>
      </c>
      <c r="F4" s="24" t="s">
        <v>87</v>
      </c>
      <c r="G4" s="24"/>
      <c r="H4" s="47">
        <v>2013</v>
      </c>
      <c r="I4" s="47" t="s">
        <v>118</v>
      </c>
      <c r="J4" s="24"/>
    </row>
    <row r="6" spans="1:12" ht="15.75">
      <c r="A6" s="4" t="s">
        <v>143</v>
      </c>
      <c r="B6" s="2">
        <f>H4</f>
        <v>2013</v>
      </c>
      <c r="C6" t="s">
        <v>28</v>
      </c>
      <c r="D6" s="38" t="s">
        <v>70</v>
      </c>
      <c r="E6" s="36">
        <v>1063.3</v>
      </c>
      <c r="F6" t="s">
        <v>71</v>
      </c>
    </row>
    <row r="7" spans="1:12" ht="15.75">
      <c r="A7" s="132">
        <v>449253.94</v>
      </c>
      <c r="B7" s="132"/>
      <c r="C7" s="6" t="s">
        <v>84</v>
      </c>
      <c r="G7" s="9">
        <f>(A7-J8)</f>
        <v>361511.86</v>
      </c>
      <c r="H7" t="s">
        <v>85</v>
      </c>
      <c r="I7" s="8">
        <f>(G7/A7)*100</f>
        <v>80.469379968042119</v>
      </c>
      <c r="J7" t="s">
        <v>3</v>
      </c>
    </row>
    <row r="8" spans="1:12" ht="24" customHeight="1">
      <c r="A8" t="s">
        <v>4</v>
      </c>
      <c r="J8" s="9">
        <v>87742.080000000002</v>
      </c>
      <c r="K8" t="s">
        <v>5</v>
      </c>
    </row>
    <row r="9" spans="1:12">
      <c r="A9" t="s">
        <v>6</v>
      </c>
    </row>
    <row r="10" spans="1:12">
      <c r="A10" t="s">
        <v>124</v>
      </c>
      <c r="B10" s="26">
        <v>6344.56</v>
      </c>
      <c r="C10" t="s">
        <v>11</v>
      </c>
      <c r="E10" t="s">
        <v>127</v>
      </c>
      <c r="F10" s="26">
        <v>30968.1</v>
      </c>
      <c r="G10" t="s">
        <v>11</v>
      </c>
      <c r="J10" s="26"/>
    </row>
    <row r="11" spans="1:12">
      <c r="A11" s="49" t="s">
        <v>125</v>
      </c>
      <c r="B11" s="26">
        <v>16041.72</v>
      </c>
      <c r="C11" t="s">
        <v>11</v>
      </c>
      <c r="E11" t="s">
        <v>128</v>
      </c>
      <c r="F11" s="26">
        <v>7787.76</v>
      </c>
      <c r="G11" t="s">
        <v>11</v>
      </c>
      <c r="J11" s="26"/>
    </row>
    <row r="12" spans="1:12">
      <c r="A12" t="s">
        <v>126</v>
      </c>
      <c r="B12" s="26">
        <v>9134.99</v>
      </c>
      <c r="C12" t="s">
        <v>11</v>
      </c>
      <c r="E12" t="s">
        <v>129</v>
      </c>
      <c r="F12" s="26">
        <v>7797.35</v>
      </c>
      <c r="G12" t="s">
        <v>11</v>
      </c>
      <c r="J12" s="26"/>
    </row>
    <row r="13" spans="1:12">
      <c r="B13" s="26"/>
    </row>
    <row r="14" spans="1:12" ht="24" customHeight="1">
      <c r="A14" t="s">
        <v>74</v>
      </c>
      <c r="J14" s="39">
        <f>G15+G16+G17+G18</f>
        <v>87742.080000000002</v>
      </c>
      <c r="K14" s="28"/>
    </row>
    <row r="15" spans="1:12">
      <c r="A15" s="10" t="s">
        <v>7</v>
      </c>
      <c r="B15" t="s">
        <v>8</v>
      </c>
      <c r="G15" s="7">
        <f>(J8*43.5/100)</f>
        <v>38167.804799999998</v>
      </c>
      <c r="H15" t="s">
        <v>11</v>
      </c>
    </row>
    <row r="16" spans="1:12">
      <c r="A16" s="10" t="s">
        <v>7</v>
      </c>
      <c r="B16" t="s">
        <v>9</v>
      </c>
      <c r="G16" s="7">
        <f>(J8*36.6/100)</f>
        <v>32113.601279999999</v>
      </c>
      <c r="H16" t="s">
        <v>11</v>
      </c>
    </row>
    <row r="17" spans="1:19">
      <c r="A17" s="10" t="s">
        <v>7</v>
      </c>
      <c r="B17" t="s">
        <v>10</v>
      </c>
      <c r="G17" s="7">
        <f>(J8*12.5/100)</f>
        <v>10967.76</v>
      </c>
      <c r="H17" t="s">
        <v>11</v>
      </c>
      <c r="K17" s="6"/>
      <c r="L17" s="14"/>
    </row>
    <row r="18" spans="1:19">
      <c r="A18" s="10" t="s">
        <v>7</v>
      </c>
      <c r="B18" t="s">
        <v>15</v>
      </c>
      <c r="G18" s="7">
        <f>(J8*7.4/100)</f>
        <v>6492.91392</v>
      </c>
      <c r="H18" t="s">
        <v>11</v>
      </c>
    </row>
    <row r="19" spans="1:19">
      <c r="G19" s="27"/>
    </row>
    <row r="20" spans="1:19">
      <c r="A20" s="11" t="s">
        <v>12</v>
      </c>
      <c r="G20" s="25">
        <f>(E6*0*12)/1.03</f>
        <v>0</v>
      </c>
      <c r="H20" t="s">
        <v>13</v>
      </c>
      <c r="N20" t="s">
        <v>115</v>
      </c>
    </row>
    <row r="21" spans="1:19" ht="15.75" thickBot="1">
      <c r="A21" s="127">
        <f>(G20*I7/100)</f>
        <v>0</v>
      </c>
      <c r="B21" s="127"/>
      <c r="C21" t="s">
        <v>16</v>
      </c>
    </row>
    <row r="22" spans="1:19">
      <c r="A22" s="12" t="s">
        <v>2</v>
      </c>
      <c r="B22" s="128" t="s">
        <v>22</v>
      </c>
      <c r="C22" s="129"/>
      <c r="D22" s="129"/>
      <c r="E22" s="129"/>
      <c r="F22" s="129"/>
      <c r="G22" s="129"/>
      <c r="H22" s="130"/>
      <c r="I22" s="12" t="s">
        <v>20</v>
      </c>
      <c r="J22" s="17" t="s">
        <v>19</v>
      </c>
      <c r="K22" s="128" t="s">
        <v>17</v>
      </c>
      <c r="L22" s="130"/>
    </row>
    <row r="23" spans="1:19" ht="15.75" thickBot="1">
      <c r="A23" s="13" t="s">
        <v>14</v>
      </c>
      <c r="B23" s="122"/>
      <c r="C23" s="123"/>
      <c r="D23" s="123"/>
      <c r="E23" s="123"/>
      <c r="F23" s="123"/>
      <c r="G23" s="123"/>
      <c r="H23" s="124"/>
      <c r="I23" s="13" t="s">
        <v>21</v>
      </c>
      <c r="J23" s="18"/>
      <c r="K23" s="133" t="s">
        <v>18</v>
      </c>
      <c r="L23" s="134"/>
    </row>
    <row r="24" spans="1:19" ht="13.5" customHeight="1">
      <c r="A24" s="20">
        <v>1</v>
      </c>
      <c r="B24" s="135" t="s">
        <v>123</v>
      </c>
      <c r="C24" s="136"/>
      <c r="D24" s="136"/>
      <c r="E24" s="136"/>
      <c r="F24" s="136"/>
      <c r="G24" s="136"/>
      <c r="H24" s="137"/>
      <c r="I24" s="51"/>
      <c r="J24" s="52"/>
      <c r="K24" s="125">
        <v>1500</v>
      </c>
      <c r="L24" s="126"/>
      <c r="N24" s="46" t="s">
        <v>96</v>
      </c>
    </row>
    <row r="25" spans="1:19">
      <c r="A25" s="20">
        <v>2</v>
      </c>
      <c r="B25" s="138" t="s">
        <v>88</v>
      </c>
      <c r="C25" s="139"/>
      <c r="D25" s="139"/>
      <c r="E25" s="139"/>
      <c r="F25" s="139"/>
      <c r="G25" s="139"/>
      <c r="H25" s="140"/>
      <c r="I25" s="53"/>
      <c r="J25" s="54">
        <v>1</v>
      </c>
      <c r="K25" s="99">
        <v>4500</v>
      </c>
      <c r="L25" s="100"/>
      <c r="N25" s="45" t="s">
        <v>97</v>
      </c>
    </row>
    <row r="26" spans="1:19">
      <c r="A26" s="20">
        <v>3</v>
      </c>
      <c r="B26" s="96" t="s">
        <v>89</v>
      </c>
      <c r="C26" s="97"/>
      <c r="D26" s="97"/>
      <c r="E26" s="97"/>
      <c r="F26" s="97"/>
      <c r="G26" s="97"/>
      <c r="H26" s="98"/>
      <c r="I26" s="55" t="s">
        <v>75</v>
      </c>
      <c r="J26" s="56">
        <v>1</v>
      </c>
      <c r="K26" s="99">
        <f>600+37.5</f>
        <v>637.5</v>
      </c>
      <c r="L26" s="100"/>
      <c r="N26" t="s">
        <v>119</v>
      </c>
    </row>
    <row r="27" spans="1:19">
      <c r="A27" s="20">
        <v>4</v>
      </c>
      <c r="B27" s="141" t="s">
        <v>90</v>
      </c>
      <c r="C27" s="142"/>
      <c r="D27" s="142"/>
      <c r="E27" s="142"/>
      <c r="F27" s="142"/>
      <c r="G27" s="142"/>
      <c r="H27" s="143"/>
      <c r="I27" s="55" t="s">
        <v>94</v>
      </c>
      <c r="J27" s="56">
        <v>6</v>
      </c>
      <c r="K27" s="114">
        <v>20100</v>
      </c>
      <c r="L27" s="115"/>
      <c r="N27" s="46" t="s">
        <v>98</v>
      </c>
    </row>
    <row r="28" spans="1:19">
      <c r="A28" s="20">
        <v>5</v>
      </c>
      <c r="B28" s="138" t="s">
        <v>91</v>
      </c>
      <c r="C28" s="139"/>
      <c r="D28" s="139"/>
      <c r="E28" s="139"/>
      <c r="F28" s="139"/>
      <c r="G28" s="139"/>
      <c r="H28" s="140"/>
      <c r="I28" s="55" t="s">
        <v>95</v>
      </c>
      <c r="J28" s="56">
        <v>240</v>
      </c>
      <c r="K28" s="114">
        <v>4800</v>
      </c>
      <c r="L28" s="115"/>
      <c r="N28" t="s">
        <v>99</v>
      </c>
    </row>
    <row r="29" spans="1:19">
      <c r="A29" s="20">
        <v>6</v>
      </c>
      <c r="B29" s="96" t="s">
        <v>101</v>
      </c>
      <c r="C29" s="97"/>
      <c r="D29" s="97"/>
      <c r="E29" s="97"/>
      <c r="F29" s="97"/>
      <c r="G29" s="97"/>
      <c r="H29" s="98"/>
      <c r="I29" s="55" t="s">
        <v>75</v>
      </c>
      <c r="J29" s="40">
        <f>3+1+4+10</f>
        <v>18</v>
      </c>
      <c r="K29" s="99">
        <v>7960</v>
      </c>
      <c r="L29" s="100"/>
      <c r="N29" t="s">
        <v>102</v>
      </c>
    </row>
    <row r="30" spans="1:19">
      <c r="A30" s="20">
        <v>7</v>
      </c>
      <c r="B30" s="138" t="s">
        <v>112</v>
      </c>
      <c r="C30" s="139"/>
      <c r="D30" s="139"/>
      <c r="E30" s="139"/>
      <c r="F30" s="139"/>
      <c r="G30" s="139"/>
      <c r="H30" s="140"/>
      <c r="I30" s="53" t="s">
        <v>75</v>
      </c>
      <c r="J30" s="40">
        <v>2</v>
      </c>
      <c r="K30" s="114">
        <v>3107.8</v>
      </c>
      <c r="L30" s="115"/>
      <c r="N30" s="45" t="s">
        <v>100</v>
      </c>
      <c r="S30" t="s">
        <v>113</v>
      </c>
    </row>
    <row r="31" spans="1:19">
      <c r="A31" s="20">
        <v>8</v>
      </c>
      <c r="B31" s="96" t="s">
        <v>92</v>
      </c>
      <c r="C31" s="97"/>
      <c r="D31" s="97"/>
      <c r="E31" s="97"/>
      <c r="F31" s="97"/>
      <c r="G31" s="97"/>
      <c r="H31" s="98"/>
      <c r="I31" s="53" t="s">
        <v>75</v>
      </c>
      <c r="J31" s="40">
        <v>1</v>
      </c>
      <c r="K31" s="99">
        <v>4530</v>
      </c>
      <c r="L31" s="100"/>
      <c r="N31" t="s">
        <v>93</v>
      </c>
    </row>
    <row r="32" spans="1:19">
      <c r="A32" s="20">
        <v>9</v>
      </c>
      <c r="B32" s="96" t="s">
        <v>103</v>
      </c>
      <c r="C32" s="97"/>
      <c r="D32" s="97"/>
      <c r="E32" s="97"/>
      <c r="F32" s="97"/>
      <c r="G32" s="97"/>
      <c r="H32" s="98"/>
      <c r="I32" s="53" t="s">
        <v>104</v>
      </c>
      <c r="J32" s="40">
        <v>181.2</v>
      </c>
      <c r="K32" s="99">
        <v>800</v>
      </c>
      <c r="L32" s="100"/>
      <c r="N32" t="s">
        <v>105</v>
      </c>
    </row>
    <row r="33" spans="1:18">
      <c r="A33" s="20">
        <v>10</v>
      </c>
      <c r="B33" s="96" t="s">
        <v>109</v>
      </c>
      <c r="C33" s="97"/>
      <c r="D33" s="97"/>
      <c r="E33" s="97"/>
      <c r="F33" s="97"/>
      <c r="G33" s="97"/>
      <c r="H33" s="98"/>
      <c r="I33" s="51" t="s">
        <v>75</v>
      </c>
      <c r="J33" s="56">
        <v>1</v>
      </c>
      <c r="K33" s="99">
        <f>8775+3300</f>
        <v>12075</v>
      </c>
      <c r="L33" s="100"/>
      <c r="N33" t="s">
        <v>110</v>
      </c>
    </row>
    <row r="34" spans="1:18">
      <c r="A34" s="20">
        <v>11</v>
      </c>
      <c r="B34" s="96" t="s">
        <v>106</v>
      </c>
      <c r="C34" s="97"/>
      <c r="D34" s="97"/>
      <c r="E34" s="97"/>
      <c r="F34" s="97"/>
      <c r="G34" s="97"/>
      <c r="H34" s="98"/>
      <c r="I34" s="51" t="s">
        <v>75</v>
      </c>
      <c r="J34" s="40">
        <v>2</v>
      </c>
      <c r="K34" s="99">
        <f>3275*2</f>
        <v>6550</v>
      </c>
      <c r="L34" s="100"/>
      <c r="N34" t="s">
        <v>110</v>
      </c>
    </row>
    <row r="35" spans="1:18">
      <c r="A35" s="20">
        <v>12</v>
      </c>
      <c r="B35" s="96" t="s">
        <v>107</v>
      </c>
      <c r="C35" s="97"/>
      <c r="D35" s="97"/>
      <c r="E35" s="97"/>
      <c r="F35" s="97"/>
      <c r="G35" s="97"/>
      <c r="H35" s="98"/>
      <c r="I35" s="53" t="s">
        <v>75</v>
      </c>
      <c r="J35" s="40">
        <v>2</v>
      </c>
      <c r="K35" s="99">
        <f>2200+800</f>
        <v>3000</v>
      </c>
      <c r="L35" s="100"/>
      <c r="N35" t="s">
        <v>108</v>
      </c>
      <c r="R35" t="s">
        <v>110</v>
      </c>
    </row>
    <row r="36" spans="1:18">
      <c r="A36" s="20">
        <v>13</v>
      </c>
      <c r="B36" s="96" t="s">
        <v>111</v>
      </c>
      <c r="C36" s="97"/>
      <c r="D36" s="97"/>
      <c r="E36" s="97"/>
      <c r="F36" s="97"/>
      <c r="G36" s="97"/>
      <c r="H36" s="98"/>
      <c r="I36" s="57" t="s">
        <v>122</v>
      </c>
      <c r="J36" s="40">
        <v>1</v>
      </c>
      <c r="K36" s="99">
        <v>18250</v>
      </c>
      <c r="L36" s="100"/>
      <c r="N36" t="s">
        <v>120</v>
      </c>
    </row>
    <row r="37" spans="1:18">
      <c r="A37" s="20">
        <v>14</v>
      </c>
      <c r="B37" s="144" t="s">
        <v>121</v>
      </c>
      <c r="C37" s="145"/>
      <c r="D37" s="145"/>
      <c r="E37" s="145"/>
      <c r="F37" s="145"/>
      <c r="G37" s="145"/>
      <c r="H37" s="146"/>
      <c r="I37" s="53" t="s">
        <v>75</v>
      </c>
      <c r="J37" s="40">
        <v>25</v>
      </c>
      <c r="K37" s="99">
        <f>6432/32</f>
        <v>201</v>
      </c>
      <c r="L37" s="100"/>
      <c r="N37" t="s">
        <v>114</v>
      </c>
    </row>
    <row r="38" spans="1:18">
      <c r="A38" s="20">
        <v>15</v>
      </c>
      <c r="B38" s="144" t="s">
        <v>117</v>
      </c>
      <c r="C38" s="145"/>
      <c r="D38" s="145"/>
      <c r="E38" s="145"/>
      <c r="F38" s="145"/>
      <c r="G38" s="145"/>
      <c r="H38" s="146"/>
      <c r="I38" s="53" t="s">
        <v>75</v>
      </c>
      <c r="J38" s="40"/>
      <c r="K38" s="99">
        <f>3295+2800</f>
        <v>6095</v>
      </c>
      <c r="L38" s="100"/>
      <c r="N38" t="s">
        <v>116</v>
      </c>
    </row>
    <row r="39" spans="1:18">
      <c r="A39" s="20">
        <v>16</v>
      </c>
      <c r="B39" s="144" t="s">
        <v>150</v>
      </c>
      <c r="C39" s="145"/>
      <c r="D39" s="145"/>
      <c r="E39" s="145"/>
      <c r="F39" s="145"/>
      <c r="G39" s="145"/>
      <c r="H39" s="146"/>
      <c r="I39" s="53" t="s">
        <v>75</v>
      </c>
      <c r="J39" s="40">
        <v>1</v>
      </c>
      <c r="K39" s="99">
        <v>1697</v>
      </c>
      <c r="L39" s="100"/>
    </row>
    <row r="40" spans="1:18">
      <c r="A40" s="20"/>
      <c r="B40" s="96" t="s">
        <v>23</v>
      </c>
      <c r="C40" s="97"/>
      <c r="D40" s="97"/>
      <c r="E40" s="97"/>
      <c r="F40" s="97"/>
      <c r="G40" s="97"/>
      <c r="H40" s="98"/>
      <c r="I40" s="53"/>
      <c r="J40" s="40"/>
      <c r="K40" s="99">
        <f>SUM(K24:L38)</f>
        <v>94106.3</v>
      </c>
      <c r="L40" s="100"/>
    </row>
    <row r="41" spans="1:18" ht="15.75" thickBot="1">
      <c r="A41" s="20"/>
      <c r="B41" s="109" t="s">
        <v>147</v>
      </c>
      <c r="C41" s="110"/>
      <c r="D41" s="110"/>
      <c r="E41" s="110"/>
      <c r="F41" s="110"/>
      <c r="G41" s="110"/>
      <c r="H41" s="111"/>
      <c r="I41" s="43"/>
      <c r="J41" s="30"/>
      <c r="K41" s="112">
        <f>K40*0.14</f>
        <v>13174.882000000001</v>
      </c>
      <c r="L41" s="113"/>
    </row>
    <row r="42" spans="1:18" ht="16.5" thickBot="1">
      <c r="A42" s="19"/>
      <c r="B42" s="21" t="s">
        <v>24</v>
      </c>
      <c r="C42" s="22"/>
      <c r="D42" s="22"/>
      <c r="E42" s="22"/>
      <c r="F42" s="22"/>
      <c r="G42" s="22"/>
      <c r="H42" s="23"/>
      <c r="I42" s="19"/>
      <c r="J42" s="19"/>
      <c r="K42" s="107">
        <f>K40+K41</f>
        <v>107281.182</v>
      </c>
      <c r="L42" s="108"/>
    </row>
    <row r="43" spans="1:18" ht="24" customHeight="1">
      <c r="A43" t="s">
        <v>83</v>
      </c>
    </row>
    <row r="44" spans="1:18">
      <c r="A44" t="s">
        <v>25</v>
      </c>
      <c r="D44" s="2" t="str">
        <f>I4</f>
        <v>год</v>
      </c>
      <c r="E44" t="s">
        <v>26</v>
      </c>
      <c r="G44" s="25">
        <f>K42-G20</f>
        <v>107281.182</v>
      </c>
      <c r="H44" t="s">
        <v>27</v>
      </c>
    </row>
    <row r="45" spans="1:18" ht="24" customHeight="1" thickBot="1">
      <c r="A45" t="s">
        <v>130</v>
      </c>
      <c r="B45" s="2">
        <f>H4</f>
        <v>2013</v>
      </c>
      <c r="C45" t="s">
        <v>29</v>
      </c>
    </row>
    <row r="46" spans="1:18" ht="15.75" customHeight="1">
      <c r="A46" s="15" t="s">
        <v>2</v>
      </c>
      <c r="B46" s="101" t="s">
        <v>36</v>
      </c>
      <c r="C46" s="102"/>
      <c r="D46" s="102"/>
      <c r="E46" s="102"/>
      <c r="F46" s="101" t="s">
        <v>37</v>
      </c>
      <c r="G46" s="102"/>
      <c r="H46" s="106"/>
      <c r="I46" s="101" t="s">
        <v>38</v>
      </c>
      <c r="J46" s="102"/>
      <c r="K46" s="102"/>
      <c r="L46" s="106"/>
    </row>
    <row r="47" spans="1:18" ht="15.75" customHeight="1" thickBot="1">
      <c r="A47" s="16"/>
      <c r="B47" s="103"/>
      <c r="C47" s="104"/>
      <c r="D47" s="104"/>
      <c r="E47" s="104"/>
      <c r="F47" s="103"/>
      <c r="G47" s="104"/>
      <c r="H47" s="105"/>
      <c r="I47" s="103" t="s">
        <v>39</v>
      </c>
      <c r="J47" s="104"/>
      <c r="K47" s="104"/>
      <c r="L47" s="105"/>
    </row>
    <row r="48" spans="1:18">
      <c r="A48" s="29" t="s">
        <v>30</v>
      </c>
      <c r="B48" s="119" t="s">
        <v>40</v>
      </c>
      <c r="C48" s="120"/>
      <c r="D48" s="120"/>
      <c r="E48" s="121"/>
      <c r="F48" s="93" t="s">
        <v>141</v>
      </c>
      <c r="G48" s="94"/>
      <c r="H48" s="95"/>
      <c r="I48" s="93" t="s">
        <v>134</v>
      </c>
      <c r="J48" s="94"/>
      <c r="K48" s="94"/>
      <c r="L48" s="95"/>
    </row>
    <row r="49" spans="1:12">
      <c r="A49" s="20" t="s">
        <v>31</v>
      </c>
      <c r="B49" s="109" t="s">
        <v>41</v>
      </c>
      <c r="C49" s="110"/>
      <c r="D49" s="110"/>
      <c r="E49" s="111"/>
      <c r="F49" s="90" t="s">
        <v>142</v>
      </c>
      <c r="G49" s="91"/>
      <c r="H49" s="92"/>
      <c r="I49" s="90" t="s">
        <v>46</v>
      </c>
      <c r="J49" s="91"/>
      <c r="K49" s="91"/>
      <c r="L49" s="92"/>
    </row>
    <row r="50" spans="1:12">
      <c r="A50" s="20" t="s">
        <v>32</v>
      </c>
      <c r="B50" s="109" t="s">
        <v>42</v>
      </c>
      <c r="C50" s="110"/>
      <c r="D50" s="110"/>
      <c r="E50" s="111"/>
      <c r="F50" s="90" t="s">
        <v>135</v>
      </c>
      <c r="G50" s="91"/>
      <c r="H50" s="92"/>
      <c r="I50" s="90" t="s">
        <v>136</v>
      </c>
      <c r="J50" s="91"/>
      <c r="K50" s="91"/>
      <c r="L50" s="92"/>
    </row>
    <row r="51" spans="1:12">
      <c r="A51" s="20" t="s">
        <v>33</v>
      </c>
      <c r="B51" s="109" t="s">
        <v>43</v>
      </c>
      <c r="C51" s="110"/>
      <c r="D51" s="110"/>
      <c r="E51" s="111"/>
      <c r="F51" s="90" t="s">
        <v>144</v>
      </c>
      <c r="G51" s="91"/>
      <c r="H51" s="92"/>
      <c r="I51" s="90" t="s">
        <v>137</v>
      </c>
      <c r="J51" s="91"/>
      <c r="K51" s="91"/>
      <c r="L51" s="92"/>
    </row>
    <row r="52" spans="1:12">
      <c r="A52" s="20" t="s">
        <v>34</v>
      </c>
      <c r="B52" s="109" t="s">
        <v>44</v>
      </c>
      <c r="C52" s="110"/>
      <c r="D52" s="110"/>
      <c r="E52" s="111"/>
      <c r="F52" s="90" t="s">
        <v>145</v>
      </c>
      <c r="G52" s="91"/>
      <c r="H52" s="92"/>
      <c r="I52" s="90" t="s">
        <v>138</v>
      </c>
      <c r="J52" s="91"/>
      <c r="K52" s="91"/>
      <c r="L52" s="92"/>
    </row>
    <row r="53" spans="1:12" ht="15.75" thickBot="1">
      <c r="A53" s="30" t="s">
        <v>35</v>
      </c>
      <c r="B53" s="116" t="s">
        <v>45</v>
      </c>
      <c r="C53" s="117"/>
      <c r="D53" s="117"/>
      <c r="E53" s="118"/>
      <c r="F53" s="122" t="s">
        <v>139</v>
      </c>
      <c r="G53" s="123"/>
      <c r="H53" s="124"/>
      <c r="I53" s="122" t="s">
        <v>140</v>
      </c>
      <c r="J53" s="123"/>
      <c r="K53" s="123"/>
      <c r="L53" s="124"/>
    </row>
    <row r="55" spans="1:12">
      <c r="A55" s="33" t="s">
        <v>53</v>
      </c>
      <c r="B55" s="2">
        <f>H4+1</f>
        <v>2014</v>
      </c>
      <c r="C55" t="s">
        <v>54</v>
      </c>
    </row>
    <row r="56" spans="1:12">
      <c r="A56" s="31" t="s">
        <v>47</v>
      </c>
    </row>
    <row r="57" spans="1:12">
      <c r="A57" s="97" t="s">
        <v>48</v>
      </c>
      <c r="B57" s="97"/>
      <c r="C57" s="97"/>
      <c r="D57" s="97"/>
      <c r="E57" s="97"/>
      <c r="F57" s="41">
        <f>G77</f>
        <v>14.614970845481052</v>
      </c>
      <c r="G57" t="s">
        <v>81</v>
      </c>
    </row>
    <row r="58" spans="1:12">
      <c r="A58" s="31" t="s">
        <v>49</v>
      </c>
      <c r="C58" s="41">
        <v>15.97</v>
      </c>
      <c r="D58" t="s">
        <v>50</v>
      </c>
      <c r="G58" s="2">
        <v>1.9E-2</v>
      </c>
      <c r="H58" t="s">
        <v>51</v>
      </c>
    </row>
    <row r="59" spans="1:12">
      <c r="A59" s="31" t="s">
        <v>52</v>
      </c>
      <c r="E59" s="2">
        <f>H4</f>
        <v>2013</v>
      </c>
      <c r="F59" t="s">
        <v>76</v>
      </c>
      <c r="K59" s="2"/>
    </row>
    <row r="60" spans="1:12">
      <c r="A60" s="31" t="s">
        <v>57</v>
      </c>
    </row>
    <row r="61" spans="1:12">
      <c r="A61" s="31" t="s">
        <v>55</v>
      </c>
    </row>
    <row r="62" spans="1:12">
      <c r="A62" s="31" t="s">
        <v>56</v>
      </c>
    </row>
    <row r="63" spans="1:12">
      <c r="A63" s="31" t="s">
        <v>58</v>
      </c>
    </row>
    <row r="65" spans="1:11">
      <c r="A65" s="48" t="s">
        <v>131</v>
      </c>
      <c r="B65" s="2">
        <f>H4+1</f>
        <v>2014</v>
      </c>
      <c r="C65" t="s">
        <v>59</v>
      </c>
    </row>
    <row r="66" spans="1:11">
      <c r="A66" s="31" t="s">
        <v>60</v>
      </c>
    </row>
    <row r="67" spans="1:11">
      <c r="A67" s="31" t="s">
        <v>61</v>
      </c>
      <c r="J67" s="26">
        <v>13000</v>
      </c>
      <c r="K67" t="s">
        <v>11</v>
      </c>
    </row>
    <row r="68" spans="1:11">
      <c r="A68" s="31" t="s">
        <v>62</v>
      </c>
      <c r="J68" s="26">
        <v>15000</v>
      </c>
      <c r="K68" t="s">
        <v>11</v>
      </c>
    </row>
    <row r="69" spans="1:11">
      <c r="A69" s="31" t="s">
        <v>63</v>
      </c>
      <c r="J69" s="26">
        <v>1200</v>
      </c>
      <c r="K69" t="s">
        <v>11</v>
      </c>
    </row>
    <row r="70" spans="1:11">
      <c r="A70" s="31" t="s">
        <v>64</v>
      </c>
      <c r="J70" s="26">
        <v>1000</v>
      </c>
      <c r="K70" t="s">
        <v>11</v>
      </c>
    </row>
    <row r="71" spans="1:11">
      <c r="A71" s="31" t="s">
        <v>65</v>
      </c>
      <c r="J71" s="26">
        <v>15000</v>
      </c>
      <c r="K71" t="s">
        <v>11</v>
      </c>
    </row>
    <row r="72" spans="1:11">
      <c r="A72" s="48" t="s">
        <v>146</v>
      </c>
      <c r="J72" s="26">
        <v>12000</v>
      </c>
      <c r="K72" t="s">
        <v>11</v>
      </c>
    </row>
    <row r="73" spans="1:11">
      <c r="A73" s="31" t="s">
        <v>66</v>
      </c>
      <c r="J73" s="26">
        <v>12000</v>
      </c>
      <c r="K73" t="s">
        <v>11</v>
      </c>
    </row>
    <row r="74" spans="1:11">
      <c r="A74" s="31" t="s">
        <v>67</v>
      </c>
      <c r="J74" s="26">
        <v>10000</v>
      </c>
      <c r="K74" t="s">
        <v>11</v>
      </c>
    </row>
    <row r="75" spans="1:11">
      <c r="A75" s="34" t="s">
        <v>68</v>
      </c>
      <c r="J75" s="7">
        <f>SUM(J67:J74)</f>
        <v>79200</v>
      </c>
      <c r="K75" s="35" t="s">
        <v>69</v>
      </c>
    </row>
    <row r="76" spans="1:11">
      <c r="A76" s="48" t="s">
        <v>132</v>
      </c>
      <c r="H76" s="25"/>
      <c r="I76" s="7">
        <f>G44</f>
        <v>107281.182</v>
      </c>
      <c r="K76" s="7"/>
    </row>
    <row r="77" spans="1:11">
      <c r="A77" s="31" t="s">
        <v>79</v>
      </c>
      <c r="B77" s="32"/>
      <c r="C77" s="25">
        <f>J75+I76</f>
        <v>186481.182</v>
      </c>
      <c r="D77" s="32" t="s">
        <v>80</v>
      </c>
      <c r="E77" s="37">
        <f>H4+1</f>
        <v>2014</v>
      </c>
      <c r="F77" t="s">
        <v>82</v>
      </c>
      <c r="G77" s="8">
        <f>C77/(E6*12)</f>
        <v>14.614970845481052</v>
      </c>
      <c r="H77" s="42" t="s">
        <v>77</v>
      </c>
      <c r="I77" t="s">
        <v>78</v>
      </c>
    </row>
    <row r="79" spans="1:11">
      <c r="B79" t="s">
        <v>72</v>
      </c>
    </row>
    <row r="80" spans="1:11">
      <c r="B80" t="s">
        <v>37</v>
      </c>
      <c r="I80" t="s">
        <v>73</v>
      </c>
    </row>
    <row r="81" spans="11:11">
      <c r="K81" s="50" t="s">
        <v>151</v>
      </c>
    </row>
  </sheetData>
  <mergeCells count="70">
    <mergeCell ref="K37:L37"/>
    <mergeCell ref="K30:L30"/>
    <mergeCell ref="K31:L31"/>
    <mergeCell ref="K32:L32"/>
    <mergeCell ref="B39:H39"/>
    <mergeCell ref="K39:L39"/>
    <mergeCell ref="B35:H35"/>
    <mergeCell ref="B36:H36"/>
    <mergeCell ref="K35:L35"/>
    <mergeCell ref="K36:L36"/>
    <mergeCell ref="B38:H38"/>
    <mergeCell ref="K38:L38"/>
    <mergeCell ref="K33:L33"/>
    <mergeCell ref="K34:L34"/>
    <mergeCell ref="A57:E57"/>
    <mergeCell ref="B23:H23"/>
    <mergeCell ref="B24:H24"/>
    <mergeCell ref="B26:H26"/>
    <mergeCell ref="B28:H28"/>
    <mergeCell ref="B30:H30"/>
    <mergeCell ref="B33:H33"/>
    <mergeCell ref="B27:H27"/>
    <mergeCell ref="B29:H29"/>
    <mergeCell ref="B37:H37"/>
    <mergeCell ref="B32:H32"/>
    <mergeCell ref="B34:H34"/>
    <mergeCell ref="B25:H25"/>
    <mergeCell ref="B31:H31"/>
    <mergeCell ref="F53:H53"/>
    <mergeCell ref="A2:L2"/>
    <mergeCell ref="A3:L3"/>
    <mergeCell ref="A7:B7"/>
    <mergeCell ref="K22:L22"/>
    <mergeCell ref="K23:L23"/>
    <mergeCell ref="K24:L24"/>
    <mergeCell ref="A21:B21"/>
    <mergeCell ref="B22:H22"/>
    <mergeCell ref="K25:L25"/>
    <mergeCell ref="K26:L26"/>
    <mergeCell ref="K27:L27"/>
    <mergeCell ref="K28:L28"/>
    <mergeCell ref="K29:L29"/>
    <mergeCell ref="B52:E52"/>
    <mergeCell ref="B53:E53"/>
    <mergeCell ref="B48:E48"/>
    <mergeCell ref="B49:E49"/>
    <mergeCell ref="F48:H48"/>
    <mergeCell ref="F49:H49"/>
    <mergeCell ref="B50:E50"/>
    <mergeCell ref="B51:E51"/>
    <mergeCell ref="I52:L52"/>
    <mergeCell ref="I53:L53"/>
    <mergeCell ref="F50:H50"/>
    <mergeCell ref="F51:H51"/>
    <mergeCell ref="F52:H52"/>
    <mergeCell ref="I50:L50"/>
    <mergeCell ref="I51:L51"/>
    <mergeCell ref="I48:L48"/>
    <mergeCell ref="I49:L49"/>
    <mergeCell ref="B40:H40"/>
    <mergeCell ref="K40:L40"/>
    <mergeCell ref="B46:E46"/>
    <mergeCell ref="B47:E47"/>
    <mergeCell ref="F47:H47"/>
    <mergeCell ref="I47:L47"/>
    <mergeCell ref="F46:H46"/>
    <mergeCell ref="I46:L46"/>
    <mergeCell ref="K42:L42"/>
    <mergeCell ref="B41:H41"/>
    <mergeCell ref="K41:L41"/>
  </mergeCells>
  <pageMargins left="0.17" right="0.11811023622047245" top="0.28999999999999998" bottom="0.26" header="0.2" footer="0.1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2"/>
  <sheetViews>
    <sheetView tabSelected="1" workbookViewId="0">
      <selection activeCell="O27" sqref="O27"/>
    </sheetView>
  </sheetViews>
  <sheetFormatPr defaultRowHeight="15"/>
  <cols>
    <col min="1" max="1" width="5.85546875" customWidth="1"/>
    <col min="2" max="2" width="8.140625" style="72" customWidth="1"/>
    <col min="3" max="3" width="10.5703125" style="72" customWidth="1"/>
    <col min="4" max="4" width="7.42578125" style="72" customWidth="1"/>
    <col min="5" max="6" width="9.140625" style="72"/>
    <col min="7" max="7" width="11.85546875" style="72" customWidth="1"/>
    <col min="8" max="8" width="9.140625" style="72"/>
    <col min="9" max="9" width="10" customWidth="1"/>
    <col min="10" max="10" width="10.140625" bestFit="1" customWidth="1"/>
  </cols>
  <sheetData>
    <row r="1" spans="1:12">
      <c r="L1" s="50" t="s">
        <v>133</v>
      </c>
    </row>
    <row r="2" spans="1:12" ht="18.7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8.75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18.75">
      <c r="A4" s="1"/>
      <c r="B4" s="3"/>
      <c r="C4" s="73" t="s">
        <v>2</v>
      </c>
      <c r="D4" s="74" t="s">
        <v>86</v>
      </c>
      <c r="E4" s="157" t="s">
        <v>87</v>
      </c>
      <c r="F4" s="157"/>
      <c r="G4" s="157"/>
      <c r="H4" s="3">
        <v>2014</v>
      </c>
      <c r="I4" s="59" t="s">
        <v>118</v>
      </c>
      <c r="J4" s="24"/>
    </row>
    <row r="6" spans="1:12" ht="15.75">
      <c r="A6" s="4" t="s">
        <v>143</v>
      </c>
      <c r="B6" s="55">
        <f>H4</f>
        <v>2014</v>
      </c>
      <c r="C6" s="72" t="s">
        <v>28</v>
      </c>
      <c r="D6" s="55" t="s">
        <v>155</v>
      </c>
      <c r="E6" s="75">
        <v>1063.3</v>
      </c>
      <c r="F6" s="72" t="s">
        <v>71</v>
      </c>
    </row>
    <row r="7" spans="1:12" ht="15.75">
      <c r="A7" s="132">
        <v>431300.13</v>
      </c>
      <c r="B7" s="132"/>
      <c r="C7" s="76" t="s">
        <v>84</v>
      </c>
      <c r="G7" s="77">
        <f>(A7-J8)</f>
        <v>359121.99</v>
      </c>
      <c r="H7" s="72" t="s">
        <v>157</v>
      </c>
      <c r="I7" s="8">
        <f>(G7/A7)*100</f>
        <v>83.264985336313245</v>
      </c>
      <c r="J7" t="s">
        <v>3</v>
      </c>
    </row>
    <row r="8" spans="1:12" ht="15.75">
      <c r="A8" t="s">
        <v>4</v>
      </c>
      <c r="J8" s="9">
        <v>72178.14</v>
      </c>
      <c r="K8" t="s">
        <v>5</v>
      </c>
    </row>
    <row r="9" spans="1:12">
      <c r="A9" t="s">
        <v>6</v>
      </c>
    </row>
    <row r="10" spans="1:12">
      <c r="B10" s="39"/>
    </row>
    <row r="11" spans="1:12" ht="15.75">
      <c r="A11" t="s">
        <v>74</v>
      </c>
      <c r="J11" s="39">
        <f>G12+G13+G14+G15</f>
        <v>72178.14</v>
      </c>
      <c r="K11" s="28"/>
    </row>
    <row r="12" spans="1:12">
      <c r="A12" s="10" t="s">
        <v>7</v>
      </c>
      <c r="B12" s="72" t="s">
        <v>8</v>
      </c>
      <c r="G12" s="78">
        <f>(J8*43.5/100)</f>
        <v>31397.490899999997</v>
      </c>
      <c r="H12" s="72" t="s">
        <v>11</v>
      </c>
    </row>
    <row r="13" spans="1:12">
      <c r="A13" s="10" t="s">
        <v>7</v>
      </c>
      <c r="B13" s="72" t="s">
        <v>9</v>
      </c>
      <c r="G13" s="78">
        <f>(J8*36.6/100)</f>
        <v>26417.199240000002</v>
      </c>
      <c r="H13" s="72" t="s">
        <v>11</v>
      </c>
    </row>
    <row r="14" spans="1:12">
      <c r="A14" s="10" t="s">
        <v>7</v>
      </c>
      <c r="B14" s="72" t="s">
        <v>10</v>
      </c>
      <c r="G14" s="78">
        <f>(J8*12.5/100)</f>
        <v>9022.2674999999999</v>
      </c>
      <c r="H14" s="72" t="s">
        <v>11</v>
      </c>
      <c r="K14" s="6"/>
      <c r="L14" s="14"/>
    </row>
    <row r="15" spans="1:12">
      <c r="A15" s="10" t="s">
        <v>7</v>
      </c>
      <c r="B15" s="72" t="s">
        <v>15</v>
      </c>
      <c r="G15" s="78">
        <f>(J8*7.4/100)</f>
        <v>5341.1823600000007</v>
      </c>
      <c r="H15" s="72" t="s">
        <v>11</v>
      </c>
    </row>
    <row r="16" spans="1:12">
      <c r="G16" s="79"/>
    </row>
    <row r="17" spans="1:12">
      <c r="A17" s="11" t="s">
        <v>12</v>
      </c>
      <c r="G17" s="80">
        <f>(E6*0*12)/1.03</f>
        <v>0</v>
      </c>
      <c r="H17" s="72" t="s">
        <v>13</v>
      </c>
    </row>
    <row r="18" spans="1:12" ht="15.75" thickBot="1">
      <c r="A18" s="127">
        <f>(G17*I7/100)</f>
        <v>0</v>
      </c>
      <c r="B18" s="127"/>
      <c r="C18" s="72" t="s">
        <v>16</v>
      </c>
    </row>
    <row r="19" spans="1:12">
      <c r="A19" s="12" t="s">
        <v>2</v>
      </c>
      <c r="B19" s="147" t="s">
        <v>22</v>
      </c>
      <c r="C19" s="148"/>
      <c r="D19" s="148"/>
      <c r="E19" s="148"/>
      <c r="F19" s="148"/>
      <c r="G19" s="148"/>
      <c r="H19" s="149"/>
      <c r="I19" s="12" t="s">
        <v>20</v>
      </c>
      <c r="J19" s="17" t="s">
        <v>19</v>
      </c>
      <c r="K19" s="128" t="s">
        <v>17</v>
      </c>
      <c r="L19" s="130"/>
    </row>
    <row r="20" spans="1:12" ht="15.75" thickBot="1">
      <c r="A20" s="13" t="s">
        <v>14</v>
      </c>
      <c r="B20" s="150"/>
      <c r="C20" s="151"/>
      <c r="D20" s="151"/>
      <c r="E20" s="151"/>
      <c r="F20" s="151"/>
      <c r="G20" s="151"/>
      <c r="H20" s="152"/>
      <c r="I20" s="13" t="s">
        <v>21</v>
      </c>
      <c r="J20" s="18"/>
      <c r="K20" s="133" t="s">
        <v>18</v>
      </c>
      <c r="L20" s="134"/>
    </row>
    <row r="21" spans="1:12" ht="15.75" thickBot="1">
      <c r="A21" s="64"/>
      <c r="B21" s="153" t="s">
        <v>148</v>
      </c>
      <c r="C21" s="154"/>
      <c r="D21" s="154"/>
      <c r="E21" s="154"/>
      <c r="F21" s="154"/>
      <c r="G21" s="154"/>
      <c r="H21" s="154"/>
      <c r="I21" s="65"/>
      <c r="J21" s="66"/>
      <c r="K21" s="155">
        <v>107281.18</v>
      </c>
      <c r="L21" s="156"/>
    </row>
    <row r="22" spans="1:12">
      <c r="A22" s="20">
        <v>2</v>
      </c>
      <c r="B22" s="138" t="s">
        <v>149</v>
      </c>
      <c r="C22" s="139"/>
      <c r="D22" s="139"/>
      <c r="E22" s="139"/>
      <c r="F22" s="139"/>
      <c r="G22" s="139"/>
      <c r="H22" s="140"/>
      <c r="I22" s="55" t="s">
        <v>95</v>
      </c>
      <c r="J22" s="56">
        <v>240</v>
      </c>
      <c r="K22" s="99">
        <v>6000</v>
      </c>
      <c r="L22" s="100"/>
    </row>
    <row r="23" spans="1:12">
      <c r="A23" s="20">
        <v>3</v>
      </c>
      <c r="B23" s="96" t="s">
        <v>162</v>
      </c>
      <c r="C23" s="142"/>
      <c r="D23" s="142"/>
      <c r="E23" s="142"/>
      <c r="F23" s="142"/>
      <c r="G23" s="142"/>
      <c r="H23" s="143"/>
      <c r="I23" s="55" t="s">
        <v>94</v>
      </c>
      <c r="J23" s="56">
        <v>9</v>
      </c>
      <c r="K23" s="99">
        <v>28350</v>
      </c>
      <c r="L23" s="100"/>
    </row>
    <row r="24" spans="1:12">
      <c r="A24" s="20">
        <v>4</v>
      </c>
      <c r="B24" s="96" t="s">
        <v>163</v>
      </c>
      <c r="C24" s="142"/>
      <c r="D24" s="142"/>
      <c r="E24" s="142"/>
      <c r="F24" s="142"/>
      <c r="G24" s="142"/>
      <c r="H24" s="143"/>
      <c r="I24" s="53" t="s">
        <v>104</v>
      </c>
      <c r="J24" s="56">
        <v>181.2</v>
      </c>
      <c r="K24" s="114">
        <v>1736.09</v>
      </c>
      <c r="L24" s="115"/>
    </row>
    <row r="25" spans="1:12">
      <c r="A25" s="20">
        <v>5</v>
      </c>
      <c r="B25" s="138" t="s">
        <v>165</v>
      </c>
      <c r="C25" s="139"/>
      <c r="D25" s="139"/>
      <c r="E25" s="139"/>
      <c r="F25" s="139"/>
      <c r="G25" s="139"/>
      <c r="H25" s="140"/>
      <c r="I25" s="55" t="s">
        <v>75</v>
      </c>
      <c r="J25" s="56">
        <v>10</v>
      </c>
      <c r="K25" s="114">
        <v>2225</v>
      </c>
      <c r="L25" s="115"/>
    </row>
    <row r="26" spans="1:12">
      <c r="A26" s="20">
        <v>6</v>
      </c>
      <c r="B26" s="96" t="s">
        <v>166</v>
      </c>
      <c r="C26" s="142"/>
      <c r="D26" s="142"/>
      <c r="E26" s="142"/>
      <c r="F26" s="142"/>
      <c r="G26" s="142"/>
      <c r="H26" s="143"/>
      <c r="I26" s="53" t="s">
        <v>104</v>
      </c>
      <c r="J26" s="56">
        <v>181.2</v>
      </c>
      <c r="K26" s="114">
        <v>1736.09</v>
      </c>
      <c r="L26" s="115"/>
    </row>
    <row r="27" spans="1:12">
      <c r="A27" s="20">
        <v>8</v>
      </c>
      <c r="B27" s="96" t="s">
        <v>164</v>
      </c>
      <c r="C27" s="97"/>
      <c r="D27" s="97"/>
      <c r="E27" s="97"/>
      <c r="F27" s="97"/>
      <c r="G27" s="97"/>
      <c r="H27" s="98"/>
      <c r="I27" s="20" t="s">
        <v>75</v>
      </c>
      <c r="J27" s="67">
        <v>2</v>
      </c>
      <c r="K27" s="99">
        <f>250*2</f>
        <v>500</v>
      </c>
      <c r="L27" s="100"/>
    </row>
    <row r="28" spans="1:12">
      <c r="A28" s="20">
        <v>9</v>
      </c>
      <c r="B28" s="144" t="s">
        <v>150</v>
      </c>
      <c r="C28" s="145"/>
      <c r="D28" s="145"/>
      <c r="E28" s="145"/>
      <c r="F28" s="145"/>
      <c r="G28" s="145"/>
      <c r="H28" s="146"/>
      <c r="I28" s="53" t="s">
        <v>75</v>
      </c>
      <c r="J28" s="40">
        <v>1</v>
      </c>
      <c r="K28" s="99">
        <v>1165</v>
      </c>
      <c r="L28" s="100"/>
    </row>
    <row r="29" spans="1:12">
      <c r="A29" s="20"/>
      <c r="B29" s="96" t="s">
        <v>152</v>
      </c>
      <c r="C29" s="97"/>
      <c r="D29" s="97"/>
      <c r="E29" s="97"/>
      <c r="F29" s="97"/>
      <c r="G29" s="97"/>
      <c r="H29" s="97"/>
      <c r="I29" s="20"/>
      <c r="J29" s="62"/>
      <c r="K29" s="158">
        <f>SUM(K22:L28)</f>
        <v>41712.179999999993</v>
      </c>
      <c r="L29" s="159"/>
    </row>
    <row r="30" spans="1:12">
      <c r="A30" s="20"/>
      <c r="B30" s="96" t="s">
        <v>147</v>
      </c>
      <c r="C30" s="97"/>
      <c r="D30" s="97"/>
      <c r="E30" s="97"/>
      <c r="F30" s="97"/>
      <c r="G30" s="97"/>
      <c r="H30" s="97"/>
      <c r="I30" s="20"/>
      <c r="J30" s="62"/>
      <c r="K30" s="160">
        <f>K29*0.14</f>
        <v>5839.7051999999994</v>
      </c>
      <c r="L30" s="161"/>
    </row>
    <row r="31" spans="1:12" ht="15" customHeight="1" thickBot="1">
      <c r="A31" s="20"/>
      <c r="B31" s="72" t="s">
        <v>153</v>
      </c>
      <c r="I31" s="63"/>
      <c r="K31" s="162">
        <f>SUM(K29:L30)</f>
        <v>47551.88519999999</v>
      </c>
      <c r="L31" s="163"/>
    </row>
    <row r="32" spans="1:12" ht="18.75" customHeight="1" thickBot="1">
      <c r="A32" s="19"/>
      <c r="B32" s="81" t="s">
        <v>154</v>
      </c>
      <c r="C32" s="82"/>
      <c r="D32" s="82"/>
      <c r="E32" s="82"/>
      <c r="F32" s="82"/>
      <c r="G32" s="82"/>
      <c r="H32" s="83"/>
      <c r="I32" s="19"/>
      <c r="J32" s="19"/>
      <c r="K32" s="164">
        <f>K31+K21</f>
        <v>154833.06519999998</v>
      </c>
      <c r="L32" s="165"/>
    </row>
    <row r="33" spans="1:12">
      <c r="A33" t="s">
        <v>83</v>
      </c>
    </row>
    <row r="34" spans="1:12">
      <c r="A34" t="s">
        <v>25</v>
      </c>
      <c r="D34" s="55" t="str">
        <f>I4</f>
        <v>год</v>
      </c>
      <c r="E34" s="72" t="s">
        <v>26</v>
      </c>
      <c r="G34" s="80">
        <f>K32-G17</f>
        <v>154833.06519999998</v>
      </c>
      <c r="H34" s="72" t="s">
        <v>27</v>
      </c>
    </row>
    <row r="35" spans="1:12" ht="15.75" thickBot="1">
      <c r="A35" t="s">
        <v>130</v>
      </c>
      <c r="B35" s="55">
        <f>H4</f>
        <v>2014</v>
      </c>
      <c r="C35" s="72" t="s">
        <v>29</v>
      </c>
    </row>
    <row r="36" spans="1:12">
      <c r="A36" s="60" t="s">
        <v>2</v>
      </c>
      <c r="B36" s="166" t="s">
        <v>36</v>
      </c>
      <c r="C36" s="167"/>
      <c r="D36" s="167"/>
      <c r="E36" s="167"/>
      <c r="F36" s="166" t="s">
        <v>37</v>
      </c>
      <c r="G36" s="167"/>
      <c r="H36" s="168"/>
      <c r="I36" s="101" t="s">
        <v>38</v>
      </c>
      <c r="J36" s="102"/>
      <c r="K36" s="102"/>
      <c r="L36" s="106"/>
    </row>
    <row r="37" spans="1:12" ht="15.75" thickBot="1">
      <c r="A37" s="61"/>
      <c r="B37" s="169"/>
      <c r="C37" s="170"/>
      <c r="D37" s="170"/>
      <c r="E37" s="170"/>
      <c r="F37" s="169"/>
      <c r="G37" s="170"/>
      <c r="H37" s="171"/>
      <c r="I37" s="103" t="s">
        <v>39</v>
      </c>
      <c r="J37" s="104"/>
      <c r="K37" s="104"/>
      <c r="L37" s="105"/>
    </row>
    <row r="38" spans="1:12">
      <c r="A38" s="52" t="s">
        <v>30</v>
      </c>
      <c r="B38" s="172" t="s">
        <v>40</v>
      </c>
      <c r="C38" s="173"/>
      <c r="D38" s="173"/>
      <c r="E38" s="174"/>
      <c r="F38" s="175" t="s">
        <v>167</v>
      </c>
      <c r="G38" s="176"/>
      <c r="H38" s="177"/>
      <c r="I38" s="175" t="s">
        <v>134</v>
      </c>
      <c r="J38" s="176"/>
      <c r="K38" s="176"/>
      <c r="L38" s="177"/>
    </row>
    <row r="39" spans="1:12">
      <c r="A39" s="40" t="s">
        <v>31</v>
      </c>
      <c r="B39" s="96" t="s">
        <v>41</v>
      </c>
      <c r="C39" s="97"/>
      <c r="D39" s="97"/>
      <c r="E39" s="98"/>
      <c r="F39" s="178" t="s">
        <v>168</v>
      </c>
      <c r="G39" s="179"/>
      <c r="H39" s="180"/>
      <c r="I39" s="178" t="s">
        <v>46</v>
      </c>
      <c r="J39" s="179"/>
      <c r="K39" s="179"/>
      <c r="L39" s="180"/>
    </row>
    <row r="40" spans="1:12">
      <c r="A40" s="40" t="s">
        <v>169</v>
      </c>
      <c r="B40" s="96" t="s">
        <v>42</v>
      </c>
      <c r="C40" s="97"/>
      <c r="D40" s="97"/>
      <c r="E40" s="98"/>
      <c r="F40" s="178" t="s">
        <v>135</v>
      </c>
      <c r="G40" s="179"/>
      <c r="H40" s="180"/>
      <c r="I40" s="178" t="s">
        <v>136</v>
      </c>
      <c r="J40" s="179"/>
      <c r="K40" s="179"/>
      <c r="L40" s="180"/>
    </row>
    <row r="41" spans="1:12">
      <c r="A41" s="40" t="s">
        <v>32</v>
      </c>
      <c r="B41" s="96" t="s">
        <v>43</v>
      </c>
      <c r="C41" s="97"/>
      <c r="D41" s="97"/>
      <c r="E41" s="98"/>
      <c r="F41" s="178" t="s">
        <v>170</v>
      </c>
      <c r="G41" s="179"/>
      <c r="H41" s="180"/>
      <c r="I41" s="178" t="s">
        <v>137</v>
      </c>
      <c r="J41" s="179"/>
      <c r="K41" s="179"/>
      <c r="L41" s="180"/>
    </row>
    <row r="42" spans="1:12">
      <c r="A42" s="40" t="s">
        <v>33</v>
      </c>
      <c r="B42" s="96" t="s">
        <v>44</v>
      </c>
      <c r="C42" s="97"/>
      <c r="D42" s="97"/>
      <c r="E42" s="98"/>
      <c r="F42" s="178" t="s">
        <v>171</v>
      </c>
      <c r="G42" s="179"/>
      <c r="H42" s="180"/>
      <c r="I42" s="178" t="s">
        <v>138</v>
      </c>
      <c r="J42" s="179"/>
      <c r="K42" s="179"/>
      <c r="L42" s="180"/>
    </row>
    <row r="43" spans="1:12" ht="15.75" thickBot="1">
      <c r="A43" s="71" t="s">
        <v>34</v>
      </c>
      <c r="B43" s="181" t="s">
        <v>45</v>
      </c>
      <c r="C43" s="182"/>
      <c r="D43" s="182"/>
      <c r="E43" s="183"/>
      <c r="F43" s="150" t="s">
        <v>139</v>
      </c>
      <c r="G43" s="151"/>
      <c r="H43" s="152"/>
      <c r="I43" s="150" t="s">
        <v>140</v>
      </c>
      <c r="J43" s="151"/>
      <c r="K43" s="151"/>
      <c r="L43" s="152"/>
    </row>
    <row r="45" spans="1:12">
      <c r="A45" s="33" t="s">
        <v>53</v>
      </c>
      <c r="B45" s="55">
        <f>H4+1</f>
        <v>2015</v>
      </c>
      <c r="C45" s="72" t="s">
        <v>54</v>
      </c>
    </row>
    <row r="46" spans="1:12">
      <c r="A46" s="58" t="s">
        <v>47</v>
      </c>
    </row>
    <row r="47" spans="1:12">
      <c r="A47" s="97" t="s">
        <v>48</v>
      </c>
      <c r="B47" s="97"/>
      <c r="C47" s="97"/>
      <c r="D47" s="97"/>
      <c r="E47" s="97"/>
      <c r="F47" s="84">
        <f>G68</f>
        <v>38.405127527508704</v>
      </c>
      <c r="G47" s="72" t="s">
        <v>81</v>
      </c>
    </row>
    <row r="48" spans="1:12">
      <c r="A48" s="58" t="s">
        <v>57</v>
      </c>
    </row>
    <row r="49" spans="1:12">
      <c r="A49" s="58" t="s">
        <v>55</v>
      </c>
    </row>
    <row r="50" spans="1:12">
      <c r="A50" s="58" t="s">
        <v>56</v>
      </c>
    </row>
    <row r="51" spans="1:12">
      <c r="A51" s="58" t="s">
        <v>58</v>
      </c>
    </row>
    <row r="53" spans="1:12">
      <c r="A53" s="58" t="s">
        <v>131</v>
      </c>
      <c r="B53" s="55">
        <f>H4+1</f>
        <v>2015</v>
      </c>
      <c r="C53" s="72" t="s">
        <v>59</v>
      </c>
    </row>
    <row r="54" spans="1:12">
      <c r="A54" s="58" t="s">
        <v>60</v>
      </c>
    </row>
    <row r="55" spans="1:12">
      <c r="A55" s="58" t="s">
        <v>61</v>
      </c>
      <c r="J55" s="26">
        <v>13000</v>
      </c>
      <c r="K55" t="s">
        <v>11</v>
      </c>
    </row>
    <row r="56" spans="1:12">
      <c r="A56" s="58" t="s">
        <v>62</v>
      </c>
      <c r="J56" s="26">
        <v>30000</v>
      </c>
      <c r="K56" t="s">
        <v>11</v>
      </c>
    </row>
    <row r="57" spans="1:12">
      <c r="A57" s="58" t="s">
        <v>63</v>
      </c>
      <c r="J57" s="26">
        <v>1200</v>
      </c>
      <c r="K57" t="s">
        <v>11</v>
      </c>
    </row>
    <row r="58" spans="1:12">
      <c r="A58" s="68" t="s">
        <v>158</v>
      </c>
      <c r="J58" s="26">
        <v>2000</v>
      </c>
      <c r="K58" t="s">
        <v>11</v>
      </c>
    </row>
    <row r="59" spans="1:12">
      <c r="A59" s="58" t="s">
        <v>65</v>
      </c>
      <c r="J59" s="26">
        <v>15000</v>
      </c>
      <c r="K59" t="s">
        <v>11</v>
      </c>
    </row>
    <row r="60" spans="1:12">
      <c r="A60" s="58" t="s">
        <v>146</v>
      </c>
      <c r="J60" s="26">
        <v>12000</v>
      </c>
      <c r="K60" t="s">
        <v>11</v>
      </c>
    </row>
    <row r="61" spans="1:12">
      <c r="A61" s="58" t="s">
        <v>66</v>
      </c>
      <c r="J61" s="26">
        <v>12000</v>
      </c>
      <c r="K61" t="s">
        <v>11</v>
      </c>
    </row>
    <row r="62" spans="1:12">
      <c r="A62" s="58" t="s">
        <v>67</v>
      </c>
      <c r="J62" s="26">
        <v>10000</v>
      </c>
      <c r="K62" t="s">
        <v>11</v>
      </c>
    </row>
    <row r="63" spans="1:12">
      <c r="A63" s="68" t="s">
        <v>159</v>
      </c>
      <c r="J63" s="26">
        <v>150000</v>
      </c>
      <c r="K63" t="s">
        <v>11</v>
      </c>
    </row>
    <row r="64" spans="1:12">
      <c r="A64" s="68" t="s">
        <v>160</v>
      </c>
      <c r="B64" s="85"/>
      <c r="C64" s="85"/>
      <c r="D64" s="85"/>
      <c r="E64" s="85"/>
      <c r="F64" s="85"/>
      <c r="G64" s="85"/>
      <c r="H64" s="85"/>
      <c r="I64" s="45"/>
      <c r="J64" s="69">
        <v>60000</v>
      </c>
      <c r="K64" s="45" t="s">
        <v>11</v>
      </c>
      <c r="L64" s="45"/>
    </row>
    <row r="65" spans="1:11">
      <c r="A65" s="68" t="s">
        <v>161</v>
      </c>
      <c r="J65" s="70">
        <v>30001</v>
      </c>
      <c r="K65" s="45" t="s">
        <v>11</v>
      </c>
    </row>
    <row r="66" spans="1:11">
      <c r="A66" s="34" t="s">
        <v>68</v>
      </c>
      <c r="J66" s="7">
        <f>SUM(J55:J65)</f>
        <v>335201</v>
      </c>
      <c r="K66" s="35" t="s">
        <v>69</v>
      </c>
    </row>
    <row r="67" spans="1:11">
      <c r="A67" s="68" t="s">
        <v>156</v>
      </c>
      <c r="H67" s="80"/>
      <c r="J67" s="7">
        <f>G34</f>
        <v>154833.06519999998</v>
      </c>
      <c r="K67" s="7"/>
    </row>
    <row r="68" spans="1:11">
      <c r="A68" s="58" t="s">
        <v>79</v>
      </c>
      <c r="B68" s="86"/>
      <c r="C68" s="80">
        <f>J66+J67</f>
        <v>490034.06519999995</v>
      </c>
      <c r="D68" s="86" t="s">
        <v>80</v>
      </c>
      <c r="E68" s="87">
        <f>H4+1</f>
        <v>2015</v>
      </c>
      <c r="F68" s="72" t="s">
        <v>82</v>
      </c>
      <c r="G68" s="88">
        <f>C68/(E6*12)</f>
        <v>38.405127527508704</v>
      </c>
      <c r="H68" s="89" t="s">
        <v>77</v>
      </c>
      <c r="I68" t="s">
        <v>78</v>
      </c>
    </row>
    <row r="70" spans="1:11">
      <c r="B70" s="72" t="s">
        <v>72</v>
      </c>
    </row>
    <row r="71" spans="1:11">
      <c r="B71" s="72" t="s">
        <v>37</v>
      </c>
      <c r="I71" t="s">
        <v>73</v>
      </c>
    </row>
    <row r="72" spans="1:11">
      <c r="K72" s="50" t="s">
        <v>133</v>
      </c>
    </row>
  </sheetData>
  <mergeCells count="56">
    <mergeCell ref="B43:E43"/>
    <mergeCell ref="F43:H43"/>
    <mergeCell ref="I43:L43"/>
    <mergeCell ref="A47:E47"/>
    <mergeCell ref="B41:E41"/>
    <mergeCell ref="F41:H41"/>
    <mergeCell ref="I41:L41"/>
    <mergeCell ref="B42:E42"/>
    <mergeCell ref="F42:H42"/>
    <mergeCell ref="I42:L42"/>
    <mergeCell ref="B39:E39"/>
    <mergeCell ref="F39:H39"/>
    <mergeCell ref="I39:L39"/>
    <mergeCell ref="B40:E40"/>
    <mergeCell ref="F40:H40"/>
    <mergeCell ref="I40:L40"/>
    <mergeCell ref="B37:E37"/>
    <mergeCell ref="F37:H37"/>
    <mergeCell ref="I37:L37"/>
    <mergeCell ref="B38:E38"/>
    <mergeCell ref="F38:H38"/>
    <mergeCell ref="I38:L38"/>
    <mergeCell ref="B30:H30"/>
    <mergeCell ref="K30:L30"/>
    <mergeCell ref="K31:L31"/>
    <mergeCell ref="K32:L32"/>
    <mergeCell ref="B36:E36"/>
    <mergeCell ref="F36:H36"/>
    <mergeCell ref="I36:L36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A2:L2"/>
    <mergeCell ref="A3:L3"/>
    <mergeCell ref="A7:B7"/>
    <mergeCell ref="A18:B18"/>
    <mergeCell ref="B19:H19"/>
    <mergeCell ref="K19:L19"/>
    <mergeCell ref="B20:H20"/>
    <mergeCell ref="K20:L20"/>
    <mergeCell ref="B21:H21"/>
    <mergeCell ref="K21:L21"/>
    <mergeCell ref="B22:H22"/>
    <mergeCell ref="K22:L22"/>
    <mergeCell ref="B23:H23"/>
    <mergeCell ref="K23:L23"/>
    <mergeCell ref="E4:G4"/>
  </mergeCells>
  <pageMargins left="0.25" right="0.25" top="0.75" bottom="1.1100000000000001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2013</vt:lpstr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2015-03-25T13:41:29Z</dcterms:modified>
</cp:coreProperties>
</file>