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670" windowHeight="8010"/>
  </bookViews>
  <sheets>
    <sheet name="2014" sheetId="6" r:id="rId1"/>
    <sheet name="Лист1" sheetId="7" r:id="rId2"/>
  </sheets>
  <calcPr calcId="125725"/>
</workbook>
</file>

<file path=xl/calcChain.xml><?xml version="1.0" encoding="utf-8"?>
<calcChain xmlns="http://schemas.openxmlformats.org/spreadsheetml/2006/main">
  <c r="B59" i="6"/>
  <c r="J89"/>
  <c r="K46" l="1"/>
  <c r="G16" l="1"/>
  <c r="G15"/>
  <c r="G14"/>
  <c r="G13"/>
  <c r="J12" l="1"/>
  <c r="E91" l="1"/>
  <c r="K49" l="1"/>
  <c r="G18" l="1"/>
  <c r="K48"/>
  <c r="K44" l="1"/>
  <c r="K45" l="1"/>
  <c r="K41" l="1"/>
  <c r="K39"/>
  <c r="K38"/>
  <c r="K37"/>
  <c r="K33" l="1"/>
  <c r="K30" l="1"/>
  <c r="K31"/>
  <c r="B77" l="1"/>
  <c r="B69"/>
  <c r="D55"/>
  <c r="K24"/>
  <c r="K50" l="1"/>
  <c r="K29"/>
  <c r="K28"/>
  <c r="K51" l="1"/>
  <c r="K52" s="1"/>
  <c r="K53" s="1"/>
  <c r="G55" s="1"/>
  <c r="J90" s="1"/>
  <c r="C91" s="1"/>
  <c r="G91" l="1"/>
  <c r="F71" s="1"/>
  <c r="G7" l="1"/>
  <c r="I7" s="1"/>
  <c r="A19" s="1"/>
  <c r="B6"/>
</calcChain>
</file>

<file path=xl/sharedStrings.xml><?xml version="1.0" encoding="utf-8"?>
<sst xmlns="http://schemas.openxmlformats.org/spreadsheetml/2006/main" count="192" uniqueCount="147">
  <si>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</si>
  <si>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</si>
  <si>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</si>
  <si>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</si>
  <si>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</si>
  <si>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</si>
  <si>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</si>
  <si>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</si>
  <si>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</si>
  <si>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</si>
  <si>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</si>
  <si>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</si>
  <si>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</si>
  <si>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</si>
  <si>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</si>
  <si>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</si>
  <si>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</si>
  <si>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</si>
  <si>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1.   В 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</si>
  <si>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</si>
  <si>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</si>
  <si>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</si>
  <si>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</si>
  <si>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шт.</t>
  </si>
  <si>
    <t>10/2</t>
  </si>
  <si>
    <t xml:space="preserve">по ул.    Профсоюзная  за 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</si>
  <si>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</si>
  <si>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</si>
  <si>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</si>
  <si>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</si>
  <si>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</si>
  <si>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</si>
  <si>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</si>
  <si>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</si>
  <si>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</si>
  <si>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</si>
  <si>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</si>
  <si>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</si>
  <si>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мес.</t>
  </si>
  <si>
    <t>кв. 35 -</t>
  </si>
  <si>
    <t>маш/час</t>
  </si>
  <si>
    <t xml:space="preserve">            составит </t>
  </si>
  <si>
    <t xml:space="preserve">рубля          </t>
  </si>
  <si>
    <t>с  кв. метра.</t>
  </si>
  <si>
    <t>год</t>
  </si>
  <si>
    <t>10/2   (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</si>
  <si>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</si>
  <si>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</si>
  <si>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</si>
  <si>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</si>
  <si>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</si>
  <si>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</si>
  <si>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</si>
  <si>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</si>
  <si>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</si>
  <si>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</si>
  <si>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</si>
  <si>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</si>
  <si>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</si>
  <si>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</si>
  <si>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( ОАО "Южное управление")</t>
  </si>
  <si>
    <t>1.</t>
  </si>
  <si>
    <t>Содержание общего имущества.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</si>
  <si>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</si>
  <si>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</si>
  <si>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</si>
  <si>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</si>
  <si>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</si>
  <si>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</si>
  <si>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</si>
  <si>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</si>
  <si>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r>
      <t>13,97 руб./м</t>
    </r>
    <r>
      <rPr>
        <sz val="11"/>
        <color theme="1"/>
        <rFont val="Calibri"/>
        <family val="2"/>
        <charset val="204"/>
      </rPr>
      <t>²</t>
    </r>
  </si>
  <si>
    <t>22,30 руб./м²</t>
  </si>
  <si>
    <t>5.</t>
  </si>
  <si>
    <t>Горячее водоснабжение.</t>
  </si>
  <si>
    <t>230,01 руб./чел.</t>
  </si>
  <si>
    <t>258,33 руб./чел.</t>
  </si>
  <si>
    <t>6.</t>
  </si>
  <si>
    <t>Холодное водоснабжение.</t>
  </si>
  <si>
    <t>55,19 руб./чел.</t>
  </si>
  <si>
    <t>56,27 руб./чел.</t>
  </si>
  <si>
    <t>Водоотведение.</t>
  </si>
  <si>
    <t>98,63 руб./чел.</t>
  </si>
  <si>
    <t>100,05 руб./чел.</t>
  </si>
  <si>
    <t>5.             В</t>
  </si>
  <si>
    <t>Генеральная уборка подъезда  в апреле.</t>
  </si>
  <si>
    <t>5. В</t>
  </si>
  <si>
    <t>состоянию  на   31 декабря</t>
  </si>
  <si>
    <t>т.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</si>
  <si>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</si>
  <si>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</si>
  <si>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</si>
  <si>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</si>
  <si>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</si>
  <si>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</si>
  <si>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</si>
  <si>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 на</t>
  </si>
  <si>
    <t xml:space="preserve">год ,  или </t>
  </si>
  <si>
    <t xml:space="preserve">кв.9-       </t>
  </si>
  <si>
    <t>кв.21 -</t>
  </si>
  <si>
    <t>Установка новогодней елки.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</si>
  <si>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</si>
  <si>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</si>
  <si>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Управление МКД (14%)</t>
  </si>
  <si>
    <t>раб.</t>
  </si>
  <si>
    <t xml:space="preserve">  -  передача бесхозных инженерных сетей</t>
  </si>
  <si>
    <t>Всего в 2014году:</t>
  </si>
  <si>
    <t>ИТОГО за 2014год:</t>
  </si>
  <si>
    <t>ИТОГО на 31.12.2014г:</t>
  </si>
  <si>
    <t>Перерасход (+) или экономия (-) средств в 2013 году.</t>
  </si>
  <si>
    <t>Генеральная уборка в подъезде в сентябре.</t>
  </si>
  <si>
    <t>Установка фотореле в подъезде у окна.</t>
  </si>
  <si>
    <t>Замена энергосберегающей лампы и патрона в светильнике тамбура.</t>
  </si>
  <si>
    <t>Вывоз снега с придомовой территории в марте (19,79%).</t>
  </si>
  <si>
    <t>Монтаж таблички над входом в подъезд.</t>
  </si>
  <si>
    <t>Благоустройство территории (приобретение кустов шиповника).</t>
  </si>
  <si>
    <t>Монтаж решетки  между 9 и 10 этажом.</t>
  </si>
  <si>
    <t>Замена частотного регулятора лифта.</t>
  </si>
  <si>
    <t>Благоустройство территории (приобретение перегноя).</t>
  </si>
  <si>
    <t>Ремонт электромагнитного клапана ГВС.</t>
  </si>
  <si>
    <t>Замена светильников в ИТП, ламп и патрона в подъезде.</t>
  </si>
  <si>
    <t xml:space="preserve"> - </t>
  </si>
  <si>
    <t>Техническое освидетельствование лифта.</t>
  </si>
  <si>
    <t>Тех.обслуживание ТП"Профсоюзная" (16,85%).</t>
  </si>
  <si>
    <t>Передача бесхозных сетей тепловой энергии(16,85%).</t>
  </si>
  <si>
    <t>Замена манометров в ИТП (47,26%)</t>
  </si>
  <si>
    <t>Замена термометров в ИТП (47,26%)</t>
  </si>
  <si>
    <t>Установка оконных ручек в замен сломанных и украденных</t>
  </si>
  <si>
    <t>Монтаж ковриков  в тамбуре.</t>
  </si>
  <si>
    <t>Монтаж сотового поликарбоната на слуховое окно чердачного помещения</t>
  </si>
  <si>
    <t xml:space="preserve"> Гкал/м²</t>
  </si>
  <si>
    <t>Аварийный ремонт кабельной линии 10кВ (РТП 86) (16,85%).</t>
  </si>
  <si>
    <t xml:space="preserve"> рублей (</t>
  </si>
  <si>
    <t xml:space="preserve">оф.3-       </t>
  </si>
  <si>
    <t>кв.34 -</t>
  </si>
  <si>
    <t>кв. 40 -</t>
  </si>
  <si>
    <t>Пр 10/2(I)</t>
  </si>
  <si>
    <t>Что  с   учетом    перерасхода (+) или экономии (-)   средств   в   2014   году  в  размере</t>
  </si>
  <si>
    <t xml:space="preserve">  - переустройство системы подъездного освещения</t>
  </si>
  <si>
    <t xml:space="preserve">  - косметический ремонт подъезда с 1 по 2 этаж</t>
  </si>
  <si>
    <t>6.    В</t>
  </si>
  <si>
    <t xml:space="preserve"> - монтаж вакуумных клапанов на фановые трубопроводы (1 шт.)</t>
  </si>
  <si>
    <t>Корректировка платы за отопление 2013год.</t>
  </si>
  <si>
    <t>Монтаж новой контейнерной площадки (16,85%).</t>
  </si>
  <si>
    <t xml:space="preserve">Ремонт металлической двери (вход в мастерскую)  (16,85%). </t>
  </si>
  <si>
    <t>Монтаж табличек в подъезде "Курение запрещено"</t>
  </si>
  <si>
    <t>Монтаж сбросных вентилей на подъездное отопление.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</si>
</sst>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0" fontId="0" fillId="0" borderId="10" xfId="0" applyFill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0" xfId="0" applyAlignment="1"/>
    <xf numFmtId="4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4" fontId="6" fillId="0" borderId="8" xfId="0" applyNumberFormat="1" applyFont="1" applyFill="1" applyBorder="1" applyAlignment="1"/>
    <xf numFmtId="4" fontId="6" fillId="0" borderId="9" xfId="0" applyNumberFormat="1" applyFont="1" applyFill="1" applyBorder="1" applyAlignment="1"/>
    <xf numFmtId="0" fontId="6" fillId="0" borderId="8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2" fontId="0" fillId="0" borderId="8" xfId="0" applyNumberFormat="1" applyBorder="1" applyAlignment="1"/>
    <xf numFmtId="2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18" workbookViewId="0">
      <selection activeCell="N33" sqref="N33"/>
    </sheetView>
  </sheetViews>
  <sheetFormatPr defaultRowHeight="15"/>
  <cols>
    <col min="1" max="1" width="5.28515625" customWidth="1"/>
    <col min="2" max="2" width="9.140625" style="22"/>
    <col min="3" max="3" width="10.28515625" style="22" customWidth="1"/>
    <col min="4" max="4" width="7.7109375" style="22" customWidth="1"/>
    <col min="5" max="5" width="9.140625" style="22"/>
    <col min="6" max="6" width="9.140625" style="22" customWidth="1"/>
    <col min="7" max="7" width="13.28515625" style="22" customWidth="1"/>
    <col min="8" max="8" width="6.5703125" style="22" customWidth="1"/>
    <col min="10" max="10" width="11" customWidth="1"/>
    <col min="11" max="11" width="8.5703125" customWidth="1"/>
    <col min="12" max="12" width="3.28515625" customWidth="1"/>
  </cols>
  <sheetData>
    <row r="1" spans="1:12">
      <c r="K1" s="17" t="s">
        <v>136</v>
      </c>
    </row>
    <row r="2" spans="1:12" ht="18.7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8.7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8.75">
      <c r="A4" s="1"/>
      <c r="B4" s="2"/>
      <c r="C4" s="65" t="s">
        <v>2</v>
      </c>
      <c r="D4" s="66" t="s">
        <v>24</v>
      </c>
      <c r="E4" s="67" t="s">
        <v>25</v>
      </c>
      <c r="F4" s="67"/>
      <c r="H4" s="67"/>
      <c r="I4" s="34">
        <v>2014</v>
      </c>
      <c r="J4" s="12" t="s">
        <v>44</v>
      </c>
    </row>
    <row r="5" spans="1:12" ht="16.5" customHeight="1">
      <c r="A5" s="34"/>
      <c r="B5" s="2"/>
      <c r="C5" s="2"/>
      <c r="D5" s="2"/>
      <c r="E5" s="2"/>
      <c r="F5" s="2"/>
      <c r="G5" s="2"/>
      <c r="H5" s="2"/>
      <c r="I5" s="34"/>
      <c r="J5" s="34"/>
      <c r="K5" s="34"/>
      <c r="L5" s="34"/>
    </row>
    <row r="6" spans="1:12" ht="15.75">
      <c r="A6" s="3" t="s">
        <v>18</v>
      </c>
      <c r="B6" s="25">
        <f>I4</f>
        <v>2014</v>
      </c>
      <c r="C6" s="22" t="s">
        <v>26</v>
      </c>
      <c r="D6" s="68" t="s">
        <v>45</v>
      </c>
      <c r="E6" s="21">
        <v>2774.3</v>
      </c>
      <c r="F6" s="22" t="s">
        <v>20</v>
      </c>
    </row>
    <row r="7" spans="1:12" ht="15.75">
      <c r="A7" s="86">
        <v>1599795.12</v>
      </c>
      <c r="B7" s="86"/>
      <c r="C7" s="69" t="s">
        <v>3</v>
      </c>
      <c r="G7" s="19">
        <f>(A7-J8)</f>
        <v>1347353.77</v>
      </c>
      <c r="H7" s="25" t="s">
        <v>132</v>
      </c>
      <c r="I7" s="20">
        <f>(G7/A7)*100</f>
        <v>84.220395046585708</v>
      </c>
      <c r="J7" t="s">
        <v>4</v>
      </c>
    </row>
    <row r="8" spans="1:12" ht="15.75">
      <c r="A8" t="s">
        <v>5</v>
      </c>
      <c r="J8" s="19">
        <v>252441.35</v>
      </c>
      <c r="K8" t="s">
        <v>6</v>
      </c>
    </row>
    <row r="9" spans="1:12">
      <c r="A9" t="s">
        <v>7</v>
      </c>
    </row>
    <row r="10" spans="1:12">
      <c r="A10" s="14" t="s">
        <v>133</v>
      </c>
      <c r="B10" s="21">
        <v>27653.96</v>
      </c>
      <c r="C10" s="22" t="s">
        <v>8</v>
      </c>
      <c r="E10" s="23" t="s">
        <v>99</v>
      </c>
      <c r="F10" s="21">
        <v>21938.86</v>
      </c>
      <c r="G10" s="22" t="s">
        <v>8</v>
      </c>
      <c r="I10" s="23" t="s">
        <v>39</v>
      </c>
      <c r="J10" s="21">
        <v>11435.95</v>
      </c>
      <c r="K10" t="s">
        <v>8</v>
      </c>
    </row>
    <row r="11" spans="1:12">
      <c r="A11" s="14" t="s">
        <v>98</v>
      </c>
      <c r="B11" s="21">
        <v>10073.35</v>
      </c>
      <c r="C11" s="22" t="s">
        <v>8</v>
      </c>
      <c r="E11" s="23" t="s">
        <v>134</v>
      </c>
      <c r="F11" s="21">
        <v>12401.11</v>
      </c>
      <c r="G11" s="22" t="s">
        <v>8</v>
      </c>
      <c r="I11" s="23" t="s">
        <v>135</v>
      </c>
      <c r="J11" s="21">
        <v>11915.81</v>
      </c>
      <c r="K11" t="s">
        <v>8</v>
      </c>
    </row>
    <row r="12" spans="1:12" ht="15.75">
      <c r="A12" t="s">
        <v>89</v>
      </c>
      <c r="B12"/>
      <c r="C12"/>
      <c r="D12"/>
      <c r="E12"/>
      <c r="F12"/>
      <c r="G12"/>
      <c r="H12"/>
      <c r="J12" s="24">
        <f>G13+G14+G15+G16</f>
        <v>252441.35</v>
      </c>
      <c r="K12" s="41"/>
    </row>
    <row r="13" spans="1:12">
      <c r="A13" s="42" t="s">
        <v>90</v>
      </c>
      <c r="B13" t="s">
        <v>91</v>
      </c>
      <c r="C13"/>
      <c r="D13"/>
      <c r="E13"/>
      <c r="F13"/>
      <c r="G13" s="5">
        <f>(J8*43.5/100)</f>
        <v>109811.98724999999</v>
      </c>
      <c r="H13" t="s">
        <v>8</v>
      </c>
    </row>
    <row r="14" spans="1:12">
      <c r="A14" s="42" t="s">
        <v>90</v>
      </c>
      <c r="B14" t="s">
        <v>92</v>
      </c>
      <c r="C14"/>
      <c r="D14"/>
      <c r="E14"/>
      <c r="F14"/>
      <c r="G14" s="5">
        <f>J8*36.6/100</f>
        <v>92393.534100000004</v>
      </c>
      <c r="H14" t="s">
        <v>8</v>
      </c>
    </row>
    <row r="15" spans="1:12">
      <c r="A15" s="42" t="s">
        <v>90</v>
      </c>
      <c r="B15" t="s">
        <v>93</v>
      </c>
      <c r="C15"/>
      <c r="D15"/>
      <c r="E15"/>
      <c r="F15"/>
      <c r="G15" s="5">
        <f>(J8*12.5/100)</f>
        <v>31555.168750000001</v>
      </c>
      <c r="H15" t="s">
        <v>8</v>
      </c>
      <c r="K15" s="4"/>
      <c r="L15" s="26"/>
    </row>
    <row r="16" spans="1:12">
      <c r="A16" s="42" t="s">
        <v>90</v>
      </c>
      <c r="B16" t="s">
        <v>94</v>
      </c>
      <c r="C16"/>
      <c r="D16"/>
      <c r="E16"/>
      <c r="F16"/>
      <c r="G16" s="5">
        <f>(J8*7.4/100)</f>
        <v>18680.659900000002</v>
      </c>
      <c r="H16" t="s">
        <v>8</v>
      </c>
    </row>
    <row r="17" spans="1:12">
      <c r="A17" s="14"/>
      <c r="B17" s="21"/>
      <c r="E17" s="23"/>
      <c r="F17" s="21"/>
      <c r="I17" s="23"/>
      <c r="J17" s="21"/>
    </row>
    <row r="18" spans="1:12">
      <c r="A18" s="6" t="s">
        <v>95</v>
      </c>
      <c r="G18" s="24">
        <f>E6*4.5*12</f>
        <v>149812.20000000001</v>
      </c>
      <c r="H18" s="22" t="s">
        <v>9</v>
      </c>
    </row>
    <row r="19" spans="1:12" ht="15.75" thickBot="1">
      <c r="A19" s="91">
        <f>(G18*I7/100)</f>
        <v>126172.4266679811</v>
      </c>
      <c r="B19" s="91"/>
      <c r="C19" s="22" t="s">
        <v>11</v>
      </c>
    </row>
    <row r="20" spans="1:12">
      <c r="A20" s="7" t="s">
        <v>2</v>
      </c>
      <c r="B20" s="137" t="s">
        <v>17</v>
      </c>
      <c r="C20" s="138"/>
      <c r="D20" s="138"/>
      <c r="E20" s="138"/>
      <c r="F20" s="138"/>
      <c r="G20" s="138"/>
      <c r="H20" s="139"/>
      <c r="I20" s="7" t="s">
        <v>15</v>
      </c>
      <c r="J20" s="7" t="s">
        <v>14</v>
      </c>
      <c r="K20" s="87" t="s">
        <v>12</v>
      </c>
      <c r="L20" s="88"/>
    </row>
    <row r="21" spans="1:12" ht="15.75" thickBot="1">
      <c r="A21" s="8" t="s">
        <v>10</v>
      </c>
      <c r="B21" s="100"/>
      <c r="C21" s="101"/>
      <c r="D21" s="101"/>
      <c r="E21" s="101"/>
      <c r="F21" s="101"/>
      <c r="G21" s="101"/>
      <c r="H21" s="102"/>
      <c r="I21" s="8" t="s">
        <v>16</v>
      </c>
      <c r="J21" s="9"/>
      <c r="K21" s="89" t="s">
        <v>13</v>
      </c>
      <c r="L21" s="90"/>
    </row>
    <row r="22" spans="1:12" ht="15.75" thickBot="1">
      <c r="A22" s="52"/>
      <c r="B22" s="144" t="s">
        <v>109</v>
      </c>
      <c r="C22" s="144"/>
      <c r="D22" s="144"/>
      <c r="E22" s="144"/>
      <c r="F22" s="144"/>
      <c r="G22" s="144"/>
      <c r="H22" s="145"/>
      <c r="I22" s="52"/>
      <c r="J22" s="53"/>
      <c r="K22" s="146">
        <v>53824.97</v>
      </c>
      <c r="L22" s="147"/>
    </row>
    <row r="23" spans="1:12">
      <c r="A23" s="11">
        <v>1</v>
      </c>
      <c r="B23" s="148" t="s">
        <v>142</v>
      </c>
      <c r="C23" s="149"/>
      <c r="D23" s="149"/>
      <c r="E23" s="149"/>
      <c r="F23" s="149"/>
      <c r="G23" s="149"/>
      <c r="H23" s="150"/>
      <c r="I23" s="58" t="s">
        <v>130</v>
      </c>
      <c r="J23" s="51">
        <v>0.33806000000000003</v>
      </c>
      <c r="K23" s="151">
        <v>-11103.78</v>
      </c>
      <c r="L23" s="152"/>
    </row>
    <row r="24" spans="1:12">
      <c r="A24" s="11">
        <v>2</v>
      </c>
      <c r="B24" s="114" t="s">
        <v>113</v>
      </c>
      <c r="C24" s="114"/>
      <c r="D24" s="114"/>
      <c r="E24" s="114"/>
      <c r="F24" s="114"/>
      <c r="G24" s="114"/>
      <c r="H24" s="115"/>
      <c r="I24" s="11" t="s">
        <v>40</v>
      </c>
      <c r="J24" s="43">
        <v>18</v>
      </c>
      <c r="K24" s="119">
        <f>66258*0.1979</f>
        <v>13112.458199999999</v>
      </c>
      <c r="L24" s="120"/>
    </row>
    <row r="25" spans="1:12">
      <c r="A25" s="11">
        <v>3</v>
      </c>
      <c r="B25" s="83" t="s">
        <v>119</v>
      </c>
      <c r="C25" s="83"/>
      <c r="D25" s="83"/>
      <c r="E25" s="83"/>
      <c r="F25" s="83"/>
      <c r="G25" s="83"/>
      <c r="H25" s="84"/>
      <c r="I25" s="11" t="s">
        <v>23</v>
      </c>
      <c r="J25" s="39">
        <v>1</v>
      </c>
      <c r="K25" s="119">
        <v>1900</v>
      </c>
      <c r="L25" s="120"/>
    </row>
    <row r="26" spans="1:12">
      <c r="A26" s="11">
        <v>4</v>
      </c>
      <c r="B26" s="83" t="s">
        <v>112</v>
      </c>
      <c r="C26" s="140"/>
      <c r="D26" s="140"/>
      <c r="E26" s="140"/>
      <c r="F26" s="140"/>
      <c r="G26" s="140"/>
      <c r="H26" s="141"/>
      <c r="I26" s="11" t="s">
        <v>23</v>
      </c>
      <c r="J26" s="48">
        <v>2</v>
      </c>
      <c r="K26" s="142">
        <v>157</v>
      </c>
      <c r="L26" s="143"/>
    </row>
    <row r="27" spans="1:12">
      <c r="A27" s="11">
        <v>5</v>
      </c>
      <c r="B27" s="83" t="s">
        <v>120</v>
      </c>
      <c r="C27" s="83"/>
      <c r="D27" s="83"/>
      <c r="E27" s="83"/>
      <c r="F27" s="83"/>
      <c r="G27" s="83"/>
      <c r="H27" s="84"/>
      <c r="I27" s="11" t="s">
        <v>23</v>
      </c>
      <c r="J27" s="39">
        <v>13</v>
      </c>
      <c r="K27" s="119">
        <v>2067</v>
      </c>
      <c r="L27" s="120"/>
    </row>
    <row r="28" spans="1:12" ht="17.25">
      <c r="A28" s="11">
        <v>6</v>
      </c>
      <c r="B28" s="114" t="s">
        <v>85</v>
      </c>
      <c r="C28" s="114"/>
      <c r="D28" s="114"/>
      <c r="E28" s="114"/>
      <c r="F28" s="114"/>
      <c r="G28" s="114"/>
      <c r="H28" s="115"/>
      <c r="I28" s="44" t="s">
        <v>102</v>
      </c>
      <c r="J28" s="45">
        <v>359.2</v>
      </c>
      <c r="K28" s="125">
        <f>2400+358</f>
        <v>2758</v>
      </c>
      <c r="L28" s="126"/>
    </row>
    <row r="29" spans="1:12">
      <c r="A29" s="11">
        <v>7</v>
      </c>
      <c r="B29" s="82" t="s">
        <v>114</v>
      </c>
      <c r="C29" s="83"/>
      <c r="D29" s="83"/>
      <c r="E29" s="83"/>
      <c r="F29" s="83"/>
      <c r="G29" s="83"/>
      <c r="H29" s="84"/>
      <c r="I29" s="15" t="s">
        <v>23</v>
      </c>
      <c r="J29" s="49">
        <v>1</v>
      </c>
      <c r="K29" s="116">
        <f>3098/6</f>
        <v>516.33333333333337</v>
      </c>
      <c r="L29" s="117"/>
    </row>
    <row r="30" spans="1:12">
      <c r="A30" s="11">
        <v>8</v>
      </c>
      <c r="B30" s="114" t="s">
        <v>118</v>
      </c>
      <c r="C30" s="114"/>
      <c r="D30" s="114"/>
      <c r="E30" s="114"/>
      <c r="F30" s="114"/>
      <c r="G30" s="114"/>
      <c r="H30" s="115"/>
      <c r="I30" s="11" t="s">
        <v>88</v>
      </c>
      <c r="J30" s="39">
        <v>3</v>
      </c>
      <c r="K30" s="119">
        <f>3334+200</f>
        <v>3534</v>
      </c>
      <c r="L30" s="120"/>
    </row>
    <row r="31" spans="1:12">
      <c r="A31" s="11">
        <v>9</v>
      </c>
      <c r="B31" s="114" t="s">
        <v>115</v>
      </c>
      <c r="C31" s="114"/>
      <c r="D31" s="114"/>
      <c r="E31" s="114"/>
      <c r="F31" s="114"/>
      <c r="G31" s="114"/>
      <c r="H31" s="115"/>
      <c r="I31" s="11" t="s">
        <v>23</v>
      </c>
      <c r="J31" s="11">
        <v>2</v>
      </c>
      <c r="K31" s="119">
        <f>1400+200</f>
        <v>1600</v>
      </c>
      <c r="L31" s="120"/>
    </row>
    <row r="32" spans="1:12">
      <c r="A32" s="11">
        <v>10</v>
      </c>
      <c r="B32" s="83" t="s">
        <v>116</v>
      </c>
      <c r="C32" s="83"/>
      <c r="D32" s="83"/>
      <c r="E32" s="83"/>
      <c r="F32" s="83"/>
      <c r="G32" s="83"/>
      <c r="H32" s="84"/>
      <c r="I32" s="11" t="s">
        <v>23</v>
      </c>
      <c r="J32" s="40">
        <v>1</v>
      </c>
      <c r="K32" s="125">
        <v>22000</v>
      </c>
      <c r="L32" s="126"/>
    </row>
    <row r="33" spans="1:12">
      <c r="A33" s="11">
        <v>11</v>
      </c>
      <c r="B33" s="83" t="s">
        <v>143</v>
      </c>
      <c r="C33" s="83"/>
      <c r="D33" s="83"/>
      <c r="E33" s="83"/>
      <c r="F33" s="83"/>
      <c r="G33" s="83"/>
      <c r="H33" s="84"/>
      <c r="I33" s="11" t="s">
        <v>23</v>
      </c>
      <c r="J33" s="39">
        <v>1</v>
      </c>
      <c r="K33" s="119">
        <f>19755*0.1685</f>
        <v>3328.7175000000002</v>
      </c>
      <c r="L33" s="120"/>
    </row>
    <row r="34" spans="1:12" ht="17.25">
      <c r="A34" s="11">
        <v>12</v>
      </c>
      <c r="B34" s="118" t="s">
        <v>110</v>
      </c>
      <c r="C34" s="114"/>
      <c r="D34" s="114"/>
      <c r="E34" s="114"/>
      <c r="F34" s="114"/>
      <c r="G34" s="114"/>
      <c r="H34" s="115"/>
      <c r="I34" s="11" t="s">
        <v>37</v>
      </c>
      <c r="J34" s="25">
        <v>312.2</v>
      </c>
      <c r="K34" s="127">
        <v>2758</v>
      </c>
      <c r="L34" s="128"/>
    </row>
    <row r="35" spans="1:12">
      <c r="A35" s="11">
        <v>13</v>
      </c>
      <c r="B35" s="82" t="s">
        <v>117</v>
      </c>
      <c r="C35" s="83"/>
      <c r="D35" s="83"/>
      <c r="E35" s="83"/>
      <c r="F35" s="83"/>
      <c r="G35" s="83"/>
      <c r="H35" s="84"/>
      <c r="I35" s="15" t="s">
        <v>23</v>
      </c>
      <c r="J35" s="54">
        <v>1</v>
      </c>
      <c r="K35" s="127">
        <v>112365</v>
      </c>
      <c r="L35" s="128"/>
    </row>
    <row r="36" spans="1:12">
      <c r="A36" s="11">
        <v>14</v>
      </c>
      <c r="B36" s="83" t="s">
        <v>111</v>
      </c>
      <c r="C36" s="83"/>
      <c r="D36" s="83"/>
      <c r="E36" s="83"/>
      <c r="F36" s="83"/>
      <c r="G36" s="83"/>
      <c r="H36" s="84"/>
      <c r="I36" s="11" t="s">
        <v>23</v>
      </c>
      <c r="J36" s="39">
        <v>1</v>
      </c>
      <c r="K36" s="127">
        <v>294</v>
      </c>
      <c r="L36" s="128"/>
    </row>
    <row r="37" spans="1:12">
      <c r="A37" s="11">
        <v>15</v>
      </c>
      <c r="B37" s="82" t="s">
        <v>144</v>
      </c>
      <c r="C37" s="83"/>
      <c r="D37" s="83"/>
      <c r="E37" s="83"/>
      <c r="F37" s="83"/>
      <c r="G37" s="83"/>
      <c r="H37" s="84"/>
      <c r="I37" s="11" t="s">
        <v>23</v>
      </c>
      <c r="J37" s="11">
        <v>1</v>
      </c>
      <c r="K37" s="123">
        <f>6000*0.1685</f>
        <v>1011.0000000000001</v>
      </c>
      <c r="L37" s="124"/>
    </row>
    <row r="38" spans="1:12">
      <c r="A38" s="11">
        <v>16</v>
      </c>
      <c r="B38" s="114" t="s">
        <v>123</v>
      </c>
      <c r="C38" s="114"/>
      <c r="D38" s="114"/>
      <c r="E38" s="114"/>
      <c r="F38" s="114"/>
      <c r="G38" s="114"/>
      <c r="H38" s="114"/>
      <c r="I38" s="11" t="s">
        <v>38</v>
      </c>
      <c r="J38" s="31">
        <v>12</v>
      </c>
      <c r="K38" s="112">
        <f>4500*0.1685*12</f>
        <v>9099</v>
      </c>
      <c r="L38" s="113"/>
    </row>
    <row r="39" spans="1:12">
      <c r="A39" s="11">
        <v>17</v>
      </c>
      <c r="B39" s="118" t="s">
        <v>124</v>
      </c>
      <c r="C39" s="114"/>
      <c r="D39" s="114"/>
      <c r="E39" s="114"/>
      <c r="F39" s="114"/>
      <c r="G39" s="114"/>
      <c r="H39" s="115"/>
      <c r="I39" s="11" t="s">
        <v>121</v>
      </c>
      <c r="J39" s="55" t="s">
        <v>121</v>
      </c>
      <c r="K39" s="112">
        <f>31665.61*0.1685</f>
        <v>5335.6552850000007</v>
      </c>
      <c r="L39" s="113"/>
    </row>
    <row r="40" spans="1:12">
      <c r="A40" s="11">
        <v>18</v>
      </c>
      <c r="B40" s="114" t="s">
        <v>122</v>
      </c>
      <c r="C40" s="114"/>
      <c r="D40" s="114"/>
      <c r="E40" s="114"/>
      <c r="F40" s="114"/>
      <c r="G40" s="114"/>
      <c r="H40" s="115"/>
      <c r="I40" s="11" t="s">
        <v>23</v>
      </c>
      <c r="J40" s="11">
        <v>1</v>
      </c>
      <c r="K40" s="123">
        <v>6500</v>
      </c>
      <c r="L40" s="124"/>
    </row>
    <row r="41" spans="1:12">
      <c r="A41" s="11">
        <v>19</v>
      </c>
      <c r="B41" s="83" t="s">
        <v>145</v>
      </c>
      <c r="C41" s="83"/>
      <c r="D41" s="83"/>
      <c r="E41" s="83"/>
      <c r="F41" s="83"/>
      <c r="G41" s="83"/>
      <c r="H41" s="83"/>
      <c r="I41" s="11" t="s">
        <v>23</v>
      </c>
      <c r="J41" s="40">
        <v>9</v>
      </c>
      <c r="K41" s="121">
        <f>89*9</f>
        <v>801</v>
      </c>
      <c r="L41" s="122"/>
    </row>
    <row r="42" spans="1:12" ht="15" customHeight="1">
      <c r="A42" s="11">
        <v>20</v>
      </c>
      <c r="B42" s="154" t="s">
        <v>146</v>
      </c>
      <c r="C42" s="154"/>
      <c r="D42" s="154"/>
      <c r="E42" s="154"/>
      <c r="F42" s="154"/>
      <c r="G42" s="154"/>
      <c r="H42" s="155"/>
      <c r="I42" s="11" t="s">
        <v>23</v>
      </c>
      <c r="J42" s="38">
        <v>2</v>
      </c>
      <c r="K42" s="119">
        <v>1348</v>
      </c>
      <c r="L42" s="120"/>
    </row>
    <row r="43" spans="1:12" ht="15" customHeight="1">
      <c r="A43" s="11">
        <v>21</v>
      </c>
      <c r="B43" s="154" t="s">
        <v>127</v>
      </c>
      <c r="C43" s="154"/>
      <c r="D43" s="154"/>
      <c r="E43" s="154"/>
      <c r="F43" s="154"/>
      <c r="G43" s="154"/>
      <c r="H43" s="155"/>
      <c r="I43" s="11" t="s">
        <v>23</v>
      </c>
      <c r="J43" s="56">
        <v>8</v>
      </c>
      <c r="K43" s="119">
        <v>500</v>
      </c>
      <c r="L43" s="120"/>
    </row>
    <row r="44" spans="1:12">
      <c r="A44" s="11">
        <v>22</v>
      </c>
      <c r="B44" s="82" t="s">
        <v>129</v>
      </c>
      <c r="C44" s="83"/>
      <c r="D44" s="83"/>
      <c r="E44" s="83"/>
      <c r="F44" s="83"/>
      <c r="G44" s="83"/>
      <c r="H44" s="84"/>
      <c r="I44" s="11" t="s">
        <v>23</v>
      </c>
      <c r="J44" s="57">
        <v>1</v>
      </c>
      <c r="K44" s="123">
        <f>6780.01/6</f>
        <v>1130.0016666666668</v>
      </c>
      <c r="L44" s="124"/>
    </row>
    <row r="45" spans="1:12">
      <c r="A45" s="11">
        <v>23</v>
      </c>
      <c r="B45" s="82" t="s">
        <v>125</v>
      </c>
      <c r="C45" s="83"/>
      <c r="D45" s="83"/>
      <c r="E45" s="83"/>
      <c r="F45" s="83"/>
      <c r="G45" s="83"/>
      <c r="H45" s="84"/>
      <c r="I45" s="11" t="s">
        <v>23</v>
      </c>
      <c r="J45" s="31">
        <v>3</v>
      </c>
      <c r="K45" s="135">
        <f>380*3*0.4726</f>
        <v>538.76400000000001</v>
      </c>
      <c r="L45" s="136"/>
    </row>
    <row r="46" spans="1:12">
      <c r="A46" s="11">
        <v>24</v>
      </c>
      <c r="B46" s="82" t="s">
        <v>126</v>
      </c>
      <c r="C46" s="83"/>
      <c r="D46" s="83"/>
      <c r="E46" s="83"/>
      <c r="F46" s="83"/>
      <c r="G46" s="83"/>
      <c r="H46" s="84"/>
      <c r="I46" s="11" t="s">
        <v>23</v>
      </c>
      <c r="J46" s="31">
        <v>3</v>
      </c>
      <c r="K46" s="135">
        <f>250*3*0.4726</f>
        <v>354.45</v>
      </c>
      <c r="L46" s="136"/>
    </row>
    <row r="47" spans="1:12">
      <c r="A47" s="11">
        <v>25</v>
      </c>
      <c r="B47" s="153" t="s">
        <v>128</v>
      </c>
      <c r="C47" s="154"/>
      <c r="D47" s="154"/>
      <c r="E47" s="154"/>
      <c r="F47" s="154"/>
      <c r="G47" s="154"/>
      <c r="H47" s="155"/>
      <c r="I47" s="11" t="s">
        <v>23</v>
      </c>
      <c r="J47" s="31">
        <v>2</v>
      </c>
      <c r="K47" s="119">
        <v>3000</v>
      </c>
      <c r="L47" s="120"/>
    </row>
    <row r="48" spans="1:12">
      <c r="A48" s="11">
        <v>26</v>
      </c>
      <c r="B48" s="118" t="s">
        <v>131</v>
      </c>
      <c r="C48" s="114"/>
      <c r="D48" s="114"/>
      <c r="E48" s="114"/>
      <c r="F48" s="114"/>
      <c r="G48" s="114"/>
      <c r="H48" s="115"/>
      <c r="I48" s="11" t="s">
        <v>104</v>
      </c>
      <c r="J48" s="59">
        <v>1</v>
      </c>
      <c r="K48" s="112">
        <f>(32200.28+29166.2)*0.1685</f>
        <v>10340.25188</v>
      </c>
      <c r="L48" s="113"/>
    </row>
    <row r="49" spans="1:12">
      <c r="A49" s="11">
        <v>27</v>
      </c>
      <c r="B49" s="83" t="s">
        <v>100</v>
      </c>
      <c r="C49" s="83"/>
      <c r="D49" s="83"/>
      <c r="E49" s="83"/>
      <c r="F49" s="83"/>
      <c r="G49" s="83"/>
      <c r="H49" s="84"/>
      <c r="I49" s="11" t="s">
        <v>23</v>
      </c>
      <c r="J49" s="31">
        <v>1</v>
      </c>
      <c r="K49" s="112">
        <f>6165/7</f>
        <v>880.71428571428567</v>
      </c>
      <c r="L49" s="113"/>
    </row>
    <row r="50" spans="1:12">
      <c r="A50" s="11"/>
      <c r="B50" s="83" t="s">
        <v>106</v>
      </c>
      <c r="C50" s="83"/>
      <c r="D50" s="83"/>
      <c r="E50" s="83"/>
      <c r="F50" s="83"/>
      <c r="G50" s="83"/>
      <c r="H50" s="83"/>
      <c r="I50" s="11"/>
      <c r="J50" s="46"/>
      <c r="K50" s="133">
        <f>SUM(K24:L49)</f>
        <v>207229.34615071429</v>
      </c>
      <c r="L50" s="134"/>
    </row>
    <row r="51" spans="1:12">
      <c r="A51" s="11"/>
      <c r="B51" s="83" t="s">
        <v>103</v>
      </c>
      <c r="C51" s="83"/>
      <c r="D51" s="83"/>
      <c r="E51" s="83"/>
      <c r="F51" s="83"/>
      <c r="G51" s="83"/>
      <c r="H51" s="83"/>
      <c r="I51" s="11"/>
      <c r="J51" s="46"/>
      <c r="K51" s="119">
        <f>K50*0.14</f>
        <v>29012.108461100004</v>
      </c>
      <c r="L51" s="120"/>
    </row>
    <row r="52" spans="1:12" ht="15.75" thickBot="1">
      <c r="A52" s="30"/>
      <c r="B52" s="22" t="s">
        <v>107</v>
      </c>
      <c r="I52" s="47"/>
      <c r="K52" s="131">
        <f>SUM(K50:L51)</f>
        <v>236241.45461181429</v>
      </c>
      <c r="L52" s="132"/>
    </row>
    <row r="53" spans="1:12" ht="16.5" thickBot="1">
      <c r="A53" s="10"/>
      <c r="B53" s="70" t="s">
        <v>108</v>
      </c>
      <c r="C53" s="71"/>
      <c r="D53" s="71"/>
      <c r="E53" s="71"/>
      <c r="F53" s="71"/>
      <c r="G53" s="71"/>
      <c r="H53" s="72"/>
      <c r="I53" s="10"/>
      <c r="J53" s="10"/>
      <c r="K53" s="129">
        <f>K52+K22+K23</f>
        <v>278962.64461181429</v>
      </c>
      <c r="L53" s="130"/>
    </row>
    <row r="54" spans="1:12">
      <c r="A54" t="s">
        <v>54</v>
      </c>
    </row>
    <row r="55" spans="1:12">
      <c r="A55" t="s">
        <v>87</v>
      </c>
      <c r="D55" s="25">
        <f>I4</f>
        <v>2014</v>
      </c>
      <c r="E55" s="22" t="s">
        <v>55</v>
      </c>
      <c r="G55" s="74">
        <f>K53-G18</f>
        <v>129150.44461181428</v>
      </c>
      <c r="H55" s="22" t="s">
        <v>56</v>
      </c>
    </row>
    <row r="56" spans="1:12">
      <c r="D56" s="25"/>
      <c r="G56" s="74"/>
    </row>
    <row r="57" spans="1:12">
      <c r="D57" s="25"/>
      <c r="G57" s="74"/>
    </row>
    <row r="58" spans="1:12">
      <c r="D58" s="25"/>
      <c r="G58" s="74"/>
    </row>
    <row r="59" spans="1:12" ht="15.75" thickBot="1">
      <c r="A59" t="s">
        <v>86</v>
      </c>
      <c r="B59" s="25">
        <f>I4</f>
        <v>2014</v>
      </c>
      <c r="C59" s="22" t="s">
        <v>57</v>
      </c>
    </row>
    <row r="60" spans="1:12">
      <c r="A60" s="35" t="s">
        <v>2</v>
      </c>
      <c r="B60" s="165" t="s">
        <v>58</v>
      </c>
      <c r="C60" s="166"/>
      <c r="D60" s="166"/>
      <c r="E60" s="166"/>
      <c r="F60" s="165" t="s">
        <v>19</v>
      </c>
      <c r="G60" s="166"/>
      <c r="H60" s="167"/>
      <c r="I60" s="106" t="s">
        <v>59</v>
      </c>
      <c r="J60" s="107"/>
      <c r="K60" s="107"/>
      <c r="L60" s="108"/>
    </row>
    <row r="61" spans="1:12" ht="15.75" thickBot="1">
      <c r="A61" s="36"/>
      <c r="B61" s="159"/>
      <c r="C61" s="160"/>
      <c r="D61" s="160"/>
      <c r="E61" s="160"/>
      <c r="F61" s="159"/>
      <c r="G61" s="160"/>
      <c r="H61" s="161"/>
      <c r="I61" s="109" t="s">
        <v>60</v>
      </c>
      <c r="J61" s="110"/>
      <c r="K61" s="110"/>
      <c r="L61" s="111"/>
    </row>
    <row r="62" spans="1:12">
      <c r="A62" s="29" t="s">
        <v>61</v>
      </c>
      <c r="B62" s="148" t="s">
        <v>62</v>
      </c>
      <c r="C62" s="149"/>
      <c r="D62" s="149"/>
      <c r="E62" s="150"/>
      <c r="F62" s="162" t="s">
        <v>63</v>
      </c>
      <c r="G62" s="163"/>
      <c r="H62" s="164"/>
      <c r="I62" s="103" t="s">
        <v>64</v>
      </c>
      <c r="J62" s="104"/>
      <c r="K62" s="104"/>
      <c r="L62" s="105"/>
    </row>
    <row r="63" spans="1:12">
      <c r="A63" s="11" t="s">
        <v>65</v>
      </c>
      <c r="B63" s="82" t="s">
        <v>66</v>
      </c>
      <c r="C63" s="83"/>
      <c r="D63" s="83"/>
      <c r="E63" s="84"/>
      <c r="F63" s="95" t="s">
        <v>101</v>
      </c>
      <c r="G63" s="81"/>
      <c r="H63" s="96"/>
      <c r="I63" s="97" t="s">
        <v>67</v>
      </c>
      <c r="J63" s="98"/>
      <c r="K63" s="98"/>
      <c r="L63" s="99"/>
    </row>
    <row r="64" spans="1:12">
      <c r="A64" s="11" t="s">
        <v>68</v>
      </c>
      <c r="B64" s="82" t="s">
        <v>70</v>
      </c>
      <c r="C64" s="83"/>
      <c r="D64" s="83"/>
      <c r="E64" s="84"/>
      <c r="F64" s="95" t="s">
        <v>71</v>
      </c>
      <c r="G64" s="81"/>
      <c r="H64" s="96"/>
      <c r="I64" s="97" t="s">
        <v>72</v>
      </c>
      <c r="J64" s="98"/>
      <c r="K64" s="98"/>
      <c r="L64" s="99"/>
    </row>
    <row r="65" spans="1:12" ht="14.25" customHeight="1">
      <c r="A65" s="11" t="s">
        <v>69</v>
      </c>
      <c r="B65" s="82" t="s">
        <v>74</v>
      </c>
      <c r="C65" s="83"/>
      <c r="D65" s="83"/>
      <c r="E65" s="84"/>
      <c r="F65" s="95" t="s">
        <v>75</v>
      </c>
      <c r="G65" s="81"/>
      <c r="H65" s="96"/>
      <c r="I65" s="97" t="s">
        <v>76</v>
      </c>
      <c r="J65" s="98"/>
      <c r="K65" s="98"/>
      <c r="L65" s="99"/>
    </row>
    <row r="66" spans="1:12" ht="14.25" customHeight="1">
      <c r="A66" s="11" t="s">
        <v>73</v>
      </c>
      <c r="B66" s="82" t="s">
        <v>78</v>
      </c>
      <c r="C66" s="83"/>
      <c r="D66" s="83"/>
      <c r="E66" s="84"/>
      <c r="F66" s="95" t="s">
        <v>79</v>
      </c>
      <c r="G66" s="81"/>
      <c r="H66" s="96"/>
      <c r="I66" s="97" t="s">
        <v>80</v>
      </c>
      <c r="J66" s="98"/>
      <c r="K66" s="98"/>
      <c r="L66" s="99"/>
    </row>
    <row r="67" spans="1:12" ht="14.25" customHeight="1" thickBot="1">
      <c r="A67" s="30" t="s">
        <v>77</v>
      </c>
      <c r="B67" s="156" t="s">
        <v>81</v>
      </c>
      <c r="C67" s="157"/>
      <c r="D67" s="157"/>
      <c r="E67" s="158"/>
      <c r="F67" s="100" t="s">
        <v>82</v>
      </c>
      <c r="G67" s="101"/>
      <c r="H67" s="102"/>
      <c r="I67" s="92" t="s">
        <v>83</v>
      </c>
      <c r="J67" s="93"/>
      <c r="K67" s="93"/>
      <c r="L67" s="94"/>
    </row>
    <row r="68" spans="1:12" ht="14.25" customHeight="1"/>
    <row r="69" spans="1:12" ht="14.25" customHeight="1">
      <c r="A69" s="28" t="s">
        <v>84</v>
      </c>
      <c r="B69" s="25">
        <f>I4+1</f>
        <v>2015</v>
      </c>
      <c r="C69" s="22" t="s">
        <v>46</v>
      </c>
    </row>
    <row r="70" spans="1:12" ht="14.25" customHeight="1">
      <c r="A70" s="37" t="s">
        <v>47</v>
      </c>
    </row>
    <row r="71" spans="1:12" ht="14.25" customHeight="1">
      <c r="A71" s="83" t="s">
        <v>48</v>
      </c>
      <c r="B71" s="83"/>
      <c r="C71" s="83"/>
      <c r="D71" s="83"/>
      <c r="E71" s="83"/>
      <c r="F71" s="75">
        <f>G91</f>
        <v>9.1119214640273896</v>
      </c>
      <c r="G71" s="22" t="s">
        <v>49</v>
      </c>
    </row>
    <row r="72" spans="1:12">
      <c r="A72" s="37" t="s">
        <v>50</v>
      </c>
    </row>
    <row r="73" spans="1:12">
      <c r="A73" s="37" t="s">
        <v>51</v>
      </c>
    </row>
    <row r="74" spans="1:12">
      <c r="A74" s="37" t="s">
        <v>52</v>
      </c>
    </row>
    <row r="75" spans="1:12">
      <c r="A75" s="37" t="s">
        <v>53</v>
      </c>
    </row>
    <row r="76" spans="1:12" ht="15.75">
      <c r="A76" s="16"/>
      <c r="B76" s="73"/>
      <c r="C76" s="73"/>
      <c r="D76" s="73"/>
      <c r="E76" s="73"/>
      <c r="F76" s="73"/>
      <c r="G76" s="73"/>
      <c r="H76" s="73"/>
      <c r="I76" s="16"/>
      <c r="J76" s="16"/>
      <c r="K76" s="27"/>
      <c r="L76" s="27"/>
    </row>
    <row r="77" spans="1:12">
      <c r="A77" s="63" t="s">
        <v>140</v>
      </c>
      <c r="B77" s="25">
        <f>I4+1</f>
        <v>2015</v>
      </c>
      <c r="C77" s="22" t="s">
        <v>27</v>
      </c>
    </row>
    <row r="78" spans="1:12">
      <c r="A78" s="37" t="s">
        <v>28</v>
      </c>
    </row>
    <row r="79" spans="1:12">
      <c r="A79" s="37" t="s">
        <v>29</v>
      </c>
      <c r="J79" s="13">
        <v>7000</v>
      </c>
      <c r="K79" t="s">
        <v>8</v>
      </c>
    </row>
    <row r="80" spans="1:12">
      <c r="A80" s="37" t="s">
        <v>30</v>
      </c>
      <c r="J80" s="13">
        <v>1200</v>
      </c>
      <c r="K80" t="s">
        <v>8</v>
      </c>
    </row>
    <row r="81" spans="1:12">
      <c r="A81" s="37" t="s">
        <v>31</v>
      </c>
      <c r="J81" s="13">
        <v>1000</v>
      </c>
      <c r="K81" t="s">
        <v>8</v>
      </c>
    </row>
    <row r="82" spans="1:12">
      <c r="A82" s="37" t="s">
        <v>32</v>
      </c>
      <c r="J82" s="13">
        <v>6000</v>
      </c>
      <c r="K82" t="s">
        <v>8</v>
      </c>
    </row>
    <row r="83" spans="1:12">
      <c r="A83" s="50" t="s">
        <v>105</v>
      </c>
      <c r="J83" s="13">
        <v>15000</v>
      </c>
      <c r="K83" t="s">
        <v>8</v>
      </c>
    </row>
    <row r="84" spans="1:12">
      <c r="A84" s="37" t="s">
        <v>33</v>
      </c>
      <c r="J84" s="13">
        <v>20000</v>
      </c>
      <c r="K84" t="s">
        <v>8</v>
      </c>
    </row>
    <row r="85" spans="1:12">
      <c r="A85" s="37" t="s">
        <v>34</v>
      </c>
      <c r="J85" s="13">
        <v>20000</v>
      </c>
      <c r="K85" t="s">
        <v>8</v>
      </c>
    </row>
    <row r="86" spans="1:12">
      <c r="A86" t="s">
        <v>138</v>
      </c>
      <c r="B86" s="62"/>
      <c r="C86" s="62"/>
      <c r="D86" s="62"/>
      <c r="E86" s="62"/>
      <c r="F86" s="62"/>
      <c r="G86" s="62"/>
      <c r="H86" s="73"/>
      <c r="I86" s="16"/>
      <c r="J86" s="61">
        <v>10000</v>
      </c>
      <c r="K86" t="s">
        <v>8</v>
      </c>
    </row>
    <row r="87" spans="1:12">
      <c r="A87" t="s">
        <v>139</v>
      </c>
      <c r="J87" s="13">
        <v>90000</v>
      </c>
      <c r="K87" t="s">
        <v>8</v>
      </c>
      <c r="L87" s="26"/>
    </row>
    <row r="88" spans="1:12">
      <c r="A88" s="64" t="s">
        <v>141</v>
      </c>
      <c r="J88" s="13">
        <v>4000</v>
      </c>
      <c r="K88" t="s">
        <v>8</v>
      </c>
      <c r="L88" s="26"/>
    </row>
    <row r="89" spans="1:12">
      <c r="A89" s="18" t="s">
        <v>35</v>
      </c>
      <c r="J89" s="5">
        <f>SUM(J79:J88)</f>
        <v>174200</v>
      </c>
      <c r="K89" s="14" t="s">
        <v>36</v>
      </c>
    </row>
    <row r="90" spans="1:12">
      <c r="A90" s="62" t="s">
        <v>137</v>
      </c>
      <c r="B90" s="33"/>
      <c r="C90" s="33"/>
      <c r="D90" s="33"/>
      <c r="E90" s="33"/>
      <c r="F90" s="33"/>
      <c r="G90" s="33"/>
      <c r="H90" s="76"/>
      <c r="I90" s="16"/>
      <c r="J90" s="32">
        <f>G55</f>
        <v>129150.44461181428</v>
      </c>
    </row>
    <row r="91" spans="1:12">
      <c r="A91" s="60" t="s">
        <v>41</v>
      </c>
      <c r="B91" s="77"/>
      <c r="C91" s="74">
        <f>J89+J90</f>
        <v>303350.44461181428</v>
      </c>
      <c r="D91" s="77" t="s">
        <v>96</v>
      </c>
      <c r="E91" s="78">
        <f>I4+1</f>
        <v>2015</v>
      </c>
      <c r="F91" s="22" t="s">
        <v>97</v>
      </c>
      <c r="G91" s="20">
        <f>C91/(E6*12)</f>
        <v>9.1119214640273896</v>
      </c>
      <c r="H91" s="79" t="s">
        <v>42</v>
      </c>
      <c r="I91" t="s">
        <v>43</v>
      </c>
    </row>
    <row r="92" spans="1:12">
      <c r="A92" s="80"/>
      <c r="B92" s="77"/>
      <c r="C92" s="74"/>
      <c r="D92" s="77"/>
      <c r="E92" s="78"/>
      <c r="G92" s="20"/>
      <c r="H92" s="79"/>
    </row>
    <row r="93" spans="1:12">
      <c r="A93" s="80"/>
      <c r="B93" s="77"/>
      <c r="C93" s="74"/>
      <c r="D93" s="77"/>
      <c r="E93" s="78"/>
      <c r="G93" s="20"/>
      <c r="H93" s="79"/>
    </row>
    <row r="94" spans="1:12">
      <c r="A94" s="60"/>
      <c r="B94" s="77"/>
      <c r="C94" s="74"/>
      <c r="D94" s="77"/>
      <c r="E94" s="78"/>
      <c r="G94" s="20"/>
      <c r="H94" s="79"/>
    </row>
    <row r="95" spans="1:12">
      <c r="B95" s="22" t="s">
        <v>21</v>
      </c>
    </row>
    <row r="96" spans="1:12">
      <c r="B96" s="22" t="s">
        <v>19</v>
      </c>
      <c r="I96" t="s">
        <v>22</v>
      </c>
      <c r="K96" s="17"/>
    </row>
    <row r="97" spans="11:11">
      <c r="K97" s="17" t="s">
        <v>136</v>
      </c>
    </row>
  </sheetData>
  <mergeCells count="95">
    <mergeCell ref="I67:L67"/>
    <mergeCell ref="I66:L66"/>
    <mergeCell ref="B50:H50"/>
    <mergeCell ref="B51:H51"/>
    <mergeCell ref="B63:E63"/>
    <mergeCell ref="F63:H63"/>
    <mergeCell ref="B61:E61"/>
    <mergeCell ref="F61:H61"/>
    <mergeCell ref="B62:E62"/>
    <mergeCell ref="F62:H62"/>
    <mergeCell ref="B64:E64"/>
    <mergeCell ref="F64:H64"/>
    <mergeCell ref="B65:E65"/>
    <mergeCell ref="F65:H65"/>
    <mergeCell ref="B60:E60"/>
    <mergeCell ref="F60:H60"/>
    <mergeCell ref="A71:E71"/>
    <mergeCell ref="B66:E66"/>
    <mergeCell ref="F66:H66"/>
    <mergeCell ref="B67:E67"/>
    <mergeCell ref="F67:H67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44:H44"/>
    <mergeCell ref="B39:H39"/>
    <mergeCell ref="B33:H33"/>
    <mergeCell ref="B36:H36"/>
    <mergeCell ref="B34:H34"/>
    <mergeCell ref="B35:H35"/>
    <mergeCell ref="B27:H27"/>
    <mergeCell ref="B37:H37"/>
    <mergeCell ref="B38:H38"/>
    <mergeCell ref="B30:H30"/>
    <mergeCell ref="B28:H28"/>
    <mergeCell ref="B29:H29"/>
    <mergeCell ref="B31:H31"/>
    <mergeCell ref="B32:H32"/>
    <mergeCell ref="B21:H21"/>
    <mergeCell ref="K21:L21"/>
    <mergeCell ref="B26:H26"/>
    <mergeCell ref="K26:L26"/>
    <mergeCell ref="B25:H25"/>
    <mergeCell ref="K25:L25"/>
    <mergeCell ref="B22:H22"/>
    <mergeCell ref="K22:L22"/>
    <mergeCell ref="B24:H24"/>
    <mergeCell ref="K24:L24"/>
    <mergeCell ref="B23:H23"/>
    <mergeCell ref="K23:L23"/>
    <mergeCell ref="A2:L2"/>
    <mergeCell ref="A3:L3"/>
    <mergeCell ref="A7:B7"/>
    <mergeCell ref="A19:B19"/>
    <mergeCell ref="B20:H20"/>
    <mergeCell ref="K20:L20"/>
    <mergeCell ref="K44:L44"/>
    <mergeCell ref="I65:L65"/>
    <mergeCell ref="I64:L64"/>
    <mergeCell ref="I63:L63"/>
    <mergeCell ref="I62:L62"/>
    <mergeCell ref="I61:L61"/>
    <mergeCell ref="I60:L60"/>
    <mergeCell ref="K53:L53"/>
    <mergeCell ref="K52:L52"/>
    <mergeCell ref="K51:L51"/>
    <mergeCell ref="K47:L47"/>
    <mergeCell ref="K50:L50"/>
    <mergeCell ref="K49:L49"/>
    <mergeCell ref="K48:L48"/>
    <mergeCell ref="K46:L46"/>
    <mergeCell ref="K45:L45"/>
    <mergeCell ref="K29:L29"/>
    <mergeCell ref="K28:L28"/>
    <mergeCell ref="K27:L27"/>
    <mergeCell ref="K38:L38"/>
    <mergeCell ref="K37:L37"/>
    <mergeCell ref="K36:L36"/>
    <mergeCell ref="K35:L35"/>
    <mergeCell ref="K34:L34"/>
    <mergeCell ref="K33:L33"/>
    <mergeCell ref="K32:L32"/>
    <mergeCell ref="K31:L31"/>
    <mergeCell ref="K30:L30"/>
    <mergeCell ref="K43:L43"/>
    <mergeCell ref="K42:L42"/>
    <mergeCell ref="K41:L41"/>
    <mergeCell ref="K40:L40"/>
    <mergeCell ref="K39:L39"/>
  </mergeCells>
  <pageMargins left="0.18" right="0.23" top="0.19" bottom="0.36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2015-03-25T12:50:09Z</dcterms:modified>
</cp:coreProperties>
</file>