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 год" sheetId="3" r:id="rId1"/>
    <sheet name="Лист1" sheetId="4" r:id="rId2"/>
  </sheets>
  <calcPr calcId="125725"/>
</workbook>
</file>

<file path=xl/calcChain.xml><?xml version="1.0" encoding="utf-8"?>
<calcChain xmlns="http://schemas.openxmlformats.org/spreadsheetml/2006/main">
  <c r="K49" i="3"/>
  <c r="B57" l="1"/>
  <c r="E78"/>
  <c r="G15"/>
  <c r="G14"/>
  <c r="G13"/>
  <c r="G12"/>
  <c r="K41"/>
  <c r="J76"/>
  <c r="J11" l="1"/>
  <c r="K48" l="1"/>
  <c r="K47" l="1"/>
  <c r="B6" l="1"/>
  <c r="G17"/>
  <c r="K46"/>
  <c r="K45" l="1"/>
  <c r="K44"/>
  <c r="D54"/>
  <c r="K43"/>
  <c r="K42" l="1"/>
  <c r="K40"/>
  <c r="K37" l="1"/>
  <c r="K33"/>
  <c r="K35"/>
  <c r="K28" l="1"/>
  <c r="K31"/>
  <c r="K27" l="1"/>
  <c r="K22" l="1"/>
  <c r="A22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G7"/>
  <c r="I7" s="1"/>
  <c r="K50" l="1"/>
  <c r="K51" s="1"/>
  <c r="K52" s="1"/>
  <c r="G54" s="1"/>
  <c r="A18"/>
  <c r="J77" l="1"/>
  <c r="C78" s="1"/>
  <c r="G78" s="1"/>
</calcChain>
</file>

<file path=xl/sharedStrings.xml><?xml version="1.0" encoding="utf-8"?>
<sst xmlns="http://schemas.openxmlformats.org/spreadsheetml/2006/main" count="165" uniqueCount="127">
  <si>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</si>
  <si>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</si>
  <si>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</si>
  <si>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</si>
  <si>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</si>
  <si>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</si>
  <si>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</si>
  <si>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</si>
  <si>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руб.</t>
  </si>
  <si>
    <t xml:space="preserve">   рубля   (поступило  от  жителей </t>
  </si>
  <si>
    <t>п/п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</si>
  <si>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</si>
  <si>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</si>
  <si>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</si>
  <si>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</si>
  <si>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</si>
  <si>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</si>
  <si>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</si>
  <si>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1.   В </t>
  </si>
  <si>
    <t>ООО "УК "Альтернатива"</t>
  </si>
  <si>
    <t>Директор</t>
  </si>
  <si>
    <t>А.Б. Хлебников</t>
  </si>
  <si>
    <t>шт.</t>
  </si>
  <si>
    <t xml:space="preserve">по ул.    Профсоюзная  за </t>
  </si>
  <si>
    <t>по дому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</si>
  <si>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</si>
  <si>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</si>
  <si>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</si>
  <si>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</si>
  <si>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</si>
  <si>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</si>
  <si>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</si>
  <si>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</si>
  <si>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</si>
  <si>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</si>
  <si>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>мес.</t>
  </si>
  <si>
    <t xml:space="preserve">Перерасход(+)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</si>
  <si>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</si>
  <si>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</si>
  <si>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</si>
  <si>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</si>
  <si>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</si>
  <si>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</si>
  <si>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</si>
  <si>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</si>
  <si>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</si>
  <si>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</si>
  <si>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</si>
  <si>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</si>
  <si>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5.</t>
  </si>
  <si>
    <t>Горячее водоснабжение.</t>
  </si>
  <si>
    <t>Холодное водоснабжение.</t>
  </si>
  <si>
    <t>Водоотведение.</t>
  </si>
  <si>
    <t>( ОАО "Западное управление")</t>
  </si>
  <si>
    <t>5. В</t>
  </si>
  <si>
    <t>12   (</t>
  </si>
  <si>
    <t>12</t>
  </si>
  <si>
    <r>
      <t>м</t>
    </r>
    <r>
      <rPr>
        <sz val="11"/>
        <color theme="1"/>
        <rFont val="Calibri"/>
        <family val="2"/>
        <charset val="204"/>
      </rPr>
      <t>³</t>
    </r>
  </si>
  <si>
    <t xml:space="preserve">    на</t>
  </si>
  <si>
    <t xml:space="preserve">год ,  или </t>
  </si>
  <si>
    <t xml:space="preserve">рубля          </t>
  </si>
  <si>
    <t>с  кв. метра.</t>
  </si>
  <si>
    <t>Перерасход (+) или экономия (-) средств в 2013 году.</t>
  </si>
  <si>
    <t>Монтаж информационной доски для объявлений в подъезде.</t>
  </si>
  <si>
    <t>Управление МКД (14%)</t>
  </si>
  <si>
    <t>301,44 руб./чел.</t>
  </si>
  <si>
    <t>74,71 руб./чел.</t>
  </si>
  <si>
    <t>116,82 руб./чел.</t>
  </si>
  <si>
    <t>251,15 руб./чел.</t>
  </si>
  <si>
    <t>59,76 руб./чел.</t>
  </si>
  <si>
    <t>93,46 руб./чел.</t>
  </si>
  <si>
    <t>компл.</t>
  </si>
  <si>
    <t xml:space="preserve">         составит </t>
  </si>
  <si>
    <t>Изготовление и крепеж люка в чердачное помещение (облегченный).</t>
  </si>
  <si>
    <t>19,20 руб./м²</t>
  </si>
  <si>
    <t>Монтаж таблички с номером дома.</t>
  </si>
  <si>
    <t>год.</t>
  </si>
  <si>
    <t>маш/час</t>
  </si>
  <si>
    <t>Вывоз снега с придомовой территории в марте (4,61%)</t>
  </si>
  <si>
    <t>Монтаж ящиков для сбора показаний приборов учета.</t>
  </si>
  <si>
    <t>Монтаж табличек над входом в подъезд</t>
  </si>
  <si>
    <t>Генеральная уборка в апреле</t>
  </si>
  <si>
    <r>
      <t>м</t>
    </r>
    <r>
      <rPr>
        <sz val="11"/>
        <color theme="1"/>
        <rFont val="Calibri"/>
        <family val="2"/>
        <charset val="204"/>
      </rPr>
      <t>²</t>
    </r>
  </si>
  <si>
    <t>раб.</t>
  </si>
  <si>
    <t>Замена светильника ЛПО на 1 этаже</t>
  </si>
  <si>
    <t>Благоустройство территории (посадка цветов) (50%)</t>
  </si>
  <si>
    <t>Благоустройство территории (доставка перегноя)</t>
  </si>
  <si>
    <t>Монтаж аншлага.</t>
  </si>
  <si>
    <t>Монтаж водосточной системы.</t>
  </si>
  <si>
    <t>Монтаж канализационных вакуумных клапанов</t>
  </si>
  <si>
    <t xml:space="preserve"> - </t>
  </si>
  <si>
    <t>Тех.обслуживание ТП"Профсоюзная" (3,93%)</t>
  </si>
  <si>
    <t>Всего в 2014году:</t>
  </si>
  <si>
    <t>ИТОГО за 2014год:</t>
  </si>
  <si>
    <t>ИТОГО на 31.12.2014г:</t>
  </si>
  <si>
    <t>Передача бесхозных сетей тепловой энергии(3,93%)</t>
  </si>
  <si>
    <t>Замена манометров в ИТП (41,72%)</t>
  </si>
  <si>
    <t>Замена термометров в ИТП (41,72%)</t>
  </si>
  <si>
    <t>Монтаж сотового поликарбоната на слуховое окно чердачного помещения</t>
  </si>
  <si>
    <t>Генеральная уборка в сентябре</t>
  </si>
  <si>
    <t xml:space="preserve">состоянию  на   31  декабрь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</si>
  <si>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</si>
  <si>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r>
      <t>Установка вводной  задвижки ХВС.(</t>
    </r>
    <r>
      <rPr>
        <sz val="11"/>
        <rFont val="Calibri"/>
        <family val="2"/>
        <charset val="204"/>
      </rPr>
      <t>ø-100мм.) (20,90%)</t>
    </r>
  </si>
  <si>
    <r>
      <t>15,64 руб./м</t>
    </r>
    <r>
      <rPr>
        <sz val="11"/>
        <rFont val="Calibri"/>
        <family val="2"/>
        <charset val="204"/>
      </rPr>
      <t>²</t>
    </r>
  </si>
  <si>
    <r>
      <t>4,50 руб./м</t>
    </r>
    <r>
      <rPr>
        <sz val="11"/>
        <rFont val="Calibri"/>
        <family val="2"/>
        <charset val="204"/>
      </rPr>
      <t>²</t>
    </r>
  </si>
  <si>
    <t>Аварийный ремонт кабельной линии 10кВ (РТП 86) (3,93%).</t>
  </si>
  <si>
    <t>Установка новогодней елки.</t>
  </si>
  <si>
    <t xml:space="preserve">кв. 1-       </t>
  </si>
  <si>
    <t>рублей (</t>
  </si>
  <si>
    <t xml:space="preserve">  -  установка бетонных клумб (вазоны)</t>
  </si>
  <si>
    <t xml:space="preserve">  -  монтаж антискользящего коврика </t>
  </si>
  <si>
    <t>Монтаж шлангов и запорной арматуры в подвальном помещении (для уборщицы).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</si>
  <si>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</si>
  <si>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</si>
  <si>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</si>
  <si>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</si>
  <si>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</si>
  <si>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</si>
  <si>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</si>
  <si>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>Что  с   учетом    перерасхода (+) или экономии (-)   средств   в   2014   году  в  размере</t>
  </si>
  <si>
    <t>м</t>
  </si>
  <si>
    <t>Ремонт электропроводки в подвале(замена кабеля, светильника, патронов).</t>
  </si>
  <si>
    <t>Замена лампы в светильнике (тамбур)</t>
  </si>
  <si>
    <t>Устройство контейнерной площадки (3,93%)</t>
  </si>
  <si>
    <t xml:space="preserve">Ремонт металлической двери (вход в мастерскую) (3,93%)  </t>
  </si>
  <si>
    <t xml:space="preserve">  -  передача бесхозных инженерных сетей</t>
  </si>
  <si>
    <t>П 12 (2)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</si>
</sst>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5" xfId="0" applyFont="1" applyBorder="1" applyAlignment="1"/>
    <xf numFmtId="4" fontId="0" fillId="0" borderId="0" xfId="0" applyNumberFormat="1"/>
    <xf numFmtId="0" fontId="1" fillId="0" borderId="0" xfId="0" applyFont="1"/>
    <xf numFmtId="0" fontId="0" fillId="0" borderId="0" xfId="0" applyBorder="1"/>
    <xf numFmtId="0" fontId="1" fillId="0" borderId="0" xfId="0" applyFont="1" applyFill="1" applyBorder="1" applyAlignment="1">
      <alignment horizontal="left"/>
    </xf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4" fontId="1" fillId="0" borderId="0" xfId="0" applyNumberFormat="1" applyFont="1" applyFill="1"/>
    <xf numFmtId="4" fontId="3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1" fillId="0" borderId="0" xfId="0" applyNumberFormat="1" applyFont="1" applyBorder="1"/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4" fontId="10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7" fillId="0" borderId="0" xfId="0" applyFont="1" applyFill="1"/>
    <xf numFmtId="0" fontId="11" fillId="0" borderId="0" xfId="0" applyFont="1" applyFill="1"/>
    <xf numFmtId="4" fontId="11" fillId="0" borderId="0" xfId="0" applyNumberFormat="1" applyFont="1" applyFill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49" fontId="8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4" fontId="7" fillId="0" borderId="0" xfId="0" applyNumberFormat="1" applyFont="1" applyFill="1" applyAlignment="1"/>
    <xf numFmtId="0" fontId="11" fillId="0" borderId="13" xfId="0" applyFont="1" applyFill="1" applyBorder="1" applyAlignment="1"/>
    <xf numFmtId="0" fontId="11" fillId="0" borderId="14" xfId="0" applyFont="1" applyFill="1" applyBorder="1" applyAlignment="1"/>
    <xf numFmtId="0" fontId="11" fillId="0" borderId="15" xfId="0" applyFont="1" applyFill="1" applyBorder="1" applyAlignment="1"/>
    <xf numFmtId="0" fontId="11" fillId="0" borderId="0" xfId="0" applyFont="1" applyFill="1" applyBorder="1" applyAlignment="1"/>
    <xf numFmtId="4" fontId="11" fillId="0" borderId="0" xfId="0" applyNumberFormat="1" applyFont="1" applyFill="1" applyAlignment="1">
      <alignment horizontal="center"/>
    </xf>
    <xf numFmtId="0" fontId="7" fillId="0" borderId="0" xfId="0" applyFont="1" applyFill="1" applyBorder="1"/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4" fontId="1" fillId="0" borderId="0" xfId="0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11" fillId="0" borderId="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4" fontId="1" fillId="0" borderId="13" xfId="0" applyNumberFormat="1" applyFont="1" applyFill="1" applyBorder="1" applyAlignment="1"/>
    <xf numFmtId="4" fontId="1" fillId="0" borderId="15" xfId="0" applyNumberFormat="1" applyFont="1" applyFill="1" applyBorder="1" applyAlignment="1"/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2" fontId="0" fillId="0" borderId="8" xfId="0" applyNumberFormat="1" applyFill="1" applyBorder="1" applyAlignment="1"/>
    <xf numFmtId="2" fontId="0" fillId="0" borderId="9" xfId="0" applyNumberFormat="1" applyFill="1" applyBorder="1" applyAlignment="1"/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0" fontId="7" fillId="0" borderId="8" xfId="0" applyFont="1" applyFill="1" applyBorder="1" applyAlignment="1">
      <alignment horizontal="left"/>
    </xf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0" fontId="11" fillId="0" borderId="4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workbookViewId="0">
      <selection activeCell="K50" sqref="K50:L50"/>
    </sheetView>
  </sheetViews>
  <sheetFormatPr defaultRowHeight="15"/>
  <cols>
    <col min="1" max="1" width="6" customWidth="1"/>
    <col min="2" max="2" width="9.140625" style="55"/>
    <col min="3" max="3" width="10" style="55" bestFit="1" customWidth="1"/>
    <col min="4" max="6" width="9.140625" style="55"/>
    <col min="7" max="7" width="11.140625" style="55" customWidth="1"/>
    <col min="8" max="8" width="9.42578125" style="55" customWidth="1"/>
    <col min="10" max="10" width="10.42578125" customWidth="1"/>
    <col min="11" max="11" width="9.140625" style="22" customWidth="1"/>
    <col min="12" max="12" width="3" style="22" customWidth="1"/>
  </cols>
  <sheetData>
    <row r="1" spans="1:12">
      <c r="L1" s="49" t="s">
        <v>126</v>
      </c>
    </row>
    <row r="2" spans="1:12" ht="18.7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ht="18.7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ht="18.75">
      <c r="A4" s="1"/>
      <c r="B4" s="52"/>
      <c r="C4" s="64" t="s">
        <v>2</v>
      </c>
      <c r="D4" s="65" t="s">
        <v>56</v>
      </c>
      <c r="E4" s="117" t="s">
        <v>23</v>
      </c>
      <c r="F4" s="117"/>
      <c r="G4" s="117"/>
      <c r="H4" s="117"/>
      <c r="I4" s="51">
        <v>2014</v>
      </c>
      <c r="J4" s="50" t="s">
        <v>76</v>
      </c>
    </row>
    <row r="5" spans="1:12" ht="18.75">
      <c r="A5" s="33"/>
      <c r="B5" s="52"/>
      <c r="C5" s="52"/>
      <c r="D5" s="105"/>
      <c r="E5" s="105"/>
      <c r="F5" s="105"/>
      <c r="G5" s="105"/>
      <c r="H5" s="105"/>
      <c r="I5" s="105"/>
      <c r="J5" s="105"/>
      <c r="K5" s="105"/>
      <c r="L5" s="3"/>
    </row>
    <row r="6" spans="1:12" ht="15.75">
      <c r="A6" s="4" t="s">
        <v>18</v>
      </c>
      <c r="B6" s="66">
        <f>I4</f>
        <v>2014</v>
      </c>
      <c r="C6" s="55" t="s">
        <v>24</v>
      </c>
      <c r="D6" s="67" t="s">
        <v>55</v>
      </c>
      <c r="E6" s="54">
        <v>646.4</v>
      </c>
      <c r="F6" s="55" t="s">
        <v>101</v>
      </c>
    </row>
    <row r="7" spans="1:12" ht="15.75">
      <c r="A7" s="106">
        <v>350705.39</v>
      </c>
      <c r="B7" s="106"/>
      <c r="C7" s="68" t="s">
        <v>3</v>
      </c>
      <c r="G7" s="53">
        <f>(A7-J8)</f>
        <v>318739.22000000003</v>
      </c>
      <c r="H7" s="66" t="s">
        <v>108</v>
      </c>
      <c r="I7" s="20">
        <f>(G7/A7)*100</f>
        <v>90.885178582513376</v>
      </c>
      <c r="J7" t="s">
        <v>4</v>
      </c>
    </row>
    <row r="8" spans="1:12" ht="15.75">
      <c r="A8" t="s">
        <v>5</v>
      </c>
      <c r="J8" s="19">
        <v>31966.17</v>
      </c>
      <c r="K8" s="22" t="s">
        <v>6</v>
      </c>
    </row>
    <row r="9" spans="1:12">
      <c r="A9" t="s">
        <v>7</v>
      </c>
    </row>
    <row r="10" spans="1:12">
      <c r="A10" s="16" t="s">
        <v>107</v>
      </c>
      <c r="B10" s="21">
        <v>13296.12</v>
      </c>
      <c r="C10" s="22" t="s">
        <v>8</v>
      </c>
      <c r="E10" s="56"/>
      <c r="F10" s="54"/>
      <c r="I10" s="23"/>
      <c r="J10" s="21"/>
    </row>
    <row r="11" spans="1:12" ht="15.75">
      <c r="A11" t="s">
        <v>112</v>
      </c>
      <c r="B11"/>
      <c r="C11"/>
      <c r="D11"/>
      <c r="E11"/>
      <c r="F11"/>
      <c r="G11"/>
      <c r="H11"/>
      <c r="J11" s="24">
        <f>G12+G13+G14+G15</f>
        <v>31966.17</v>
      </c>
      <c r="K11" s="82"/>
      <c r="L11"/>
    </row>
    <row r="12" spans="1:12">
      <c r="A12" s="83" t="s">
        <v>113</v>
      </c>
      <c r="B12" t="s">
        <v>114</v>
      </c>
      <c r="C12"/>
      <c r="D12"/>
      <c r="E12"/>
      <c r="F12"/>
      <c r="G12" s="6">
        <f>(J8*43.5/100)</f>
        <v>13905.283950000001</v>
      </c>
      <c r="H12" t="s">
        <v>8</v>
      </c>
      <c r="K12"/>
      <c r="L12"/>
    </row>
    <row r="13" spans="1:12">
      <c r="A13" s="83" t="s">
        <v>113</v>
      </c>
      <c r="B13" t="s">
        <v>115</v>
      </c>
      <c r="C13"/>
      <c r="D13"/>
      <c r="E13"/>
      <c r="F13"/>
      <c r="G13" s="6">
        <f>J8*36.6/100</f>
        <v>11699.618219999998</v>
      </c>
      <c r="H13" t="s">
        <v>8</v>
      </c>
      <c r="K13"/>
      <c r="L13"/>
    </row>
    <row r="14" spans="1:12">
      <c r="A14" s="83" t="s">
        <v>113</v>
      </c>
      <c r="B14" t="s">
        <v>116</v>
      </c>
      <c r="C14"/>
      <c r="D14"/>
      <c r="E14"/>
      <c r="F14"/>
      <c r="G14" s="6">
        <f>(J8*12.5/100)</f>
        <v>3995.7712499999998</v>
      </c>
      <c r="H14" t="s">
        <v>8</v>
      </c>
      <c r="K14" s="5"/>
      <c r="L14" s="84"/>
    </row>
    <row r="15" spans="1:12">
      <c r="A15" s="83" t="s">
        <v>113</v>
      </c>
      <c r="B15" t="s">
        <v>117</v>
      </c>
      <c r="C15"/>
      <c r="D15"/>
      <c r="E15"/>
      <c r="F15"/>
      <c r="G15" s="6">
        <f>(J8*7.4/100)</f>
        <v>2365.49658</v>
      </c>
      <c r="H15" t="s">
        <v>8</v>
      </c>
      <c r="K15"/>
      <c r="L15"/>
    </row>
    <row r="16" spans="1:12">
      <c r="A16" s="16"/>
      <c r="B16" s="21"/>
      <c r="C16" s="22"/>
      <c r="D16" s="22"/>
      <c r="E16" s="23"/>
      <c r="F16" s="21"/>
      <c r="G16" s="22"/>
      <c r="H16" s="22"/>
      <c r="I16" s="23"/>
      <c r="J16" s="21"/>
      <c r="K16"/>
      <c r="L16"/>
    </row>
    <row r="17" spans="1:12">
      <c r="A17" s="7" t="s">
        <v>118</v>
      </c>
      <c r="G17" s="57">
        <f>E6*4.5*12</f>
        <v>34905.599999999999</v>
      </c>
      <c r="H17" s="55" t="s">
        <v>9</v>
      </c>
    </row>
    <row r="18" spans="1:12" ht="15.75" thickBot="1">
      <c r="A18" s="107">
        <f>(G17*I7/100)</f>
        <v>31724.016895297787</v>
      </c>
      <c r="B18" s="107"/>
      <c r="C18" s="55" t="s">
        <v>11</v>
      </c>
    </row>
    <row r="19" spans="1:12">
      <c r="A19" s="8" t="s">
        <v>2</v>
      </c>
      <c r="B19" s="112" t="s">
        <v>17</v>
      </c>
      <c r="C19" s="113"/>
      <c r="D19" s="113"/>
      <c r="E19" s="113"/>
      <c r="F19" s="113"/>
      <c r="G19" s="113"/>
      <c r="H19" s="114"/>
      <c r="I19" s="8" t="s">
        <v>15</v>
      </c>
      <c r="J19" s="10" t="s">
        <v>14</v>
      </c>
      <c r="K19" s="115" t="s">
        <v>12</v>
      </c>
      <c r="L19" s="116"/>
    </row>
    <row r="20" spans="1:12" ht="15.75" thickBot="1">
      <c r="A20" s="9" t="s">
        <v>10</v>
      </c>
      <c r="B20" s="118"/>
      <c r="C20" s="119"/>
      <c r="D20" s="119"/>
      <c r="E20" s="119"/>
      <c r="F20" s="119"/>
      <c r="G20" s="119"/>
      <c r="H20" s="120"/>
      <c r="I20" s="9" t="s">
        <v>16</v>
      </c>
      <c r="J20" s="11"/>
      <c r="K20" s="121" t="s">
        <v>13</v>
      </c>
      <c r="L20" s="122"/>
    </row>
    <row r="21" spans="1:12" ht="15.75" thickBot="1">
      <c r="A21" s="44"/>
      <c r="B21" s="123" t="s">
        <v>62</v>
      </c>
      <c r="C21" s="123"/>
      <c r="D21" s="123"/>
      <c r="E21" s="123"/>
      <c r="F21" s="123"/>
      <c r="G21" s="123"/>
      <c r="H21" s="124"/>
      <c r="I21" s="44"/>
      <c r="J21" s="14"/>
      <c r="K21" s="125">
        <v>4595.16</v>
      </c>
      <c r="L21" s="126"/>
    </row>
    <row r="22" spans="1:12">
      <c r="A22" s="26">
        <f>A21+1</f>
        <v>1</v>
      </c>
      <c r="B22" s="108" t="s">
        <v>63</v>
      </c>
      <c r="C22" s="108"/>
      <c r="D22" s="108"/>
      <c r="E22" s="108"/>
      <c r="F22" s="108"/>
      <c r="G22" s="108"/>
      <c r="H22" s="108"/>
      <c r="I22" s="13" t="s">
        <v>22</v>
      </c>
      <c r="J22" s="35">
        <v>1</v>
      </c>
      <c r="K22" s="89">
        <f>2900+50+300</f>
        <v>3250</v>
      </c>
      <c r="L22" s="90"/>
    </row>
    <row r="23" spans="1:12">
      <c r="A23" s="13">
        <f t="shared" ref="A23:A48" si="0">A22+1</f>
        <v>2</v>
      </c>
      <c r="B23" s="108" t="s">
        <v>111</v>
      </c>
      <c r="C23" s="108"/>
      <c r="D23" s="108"/>
      <c r="E23" s="108"/>
      <c r="F23" s="108"/>
      <c r="G23" s="108"/>
      <c r="H23" s="108"/>
      <c r="I23" s="13" t="s">
        <v>22</v>
      </c>
      <c r="J23" s="34">
        <v>2</v>
      </c>
      <c r="K23" s="129">
        <v>826</v>
      </c>
      <c r="L23" s="130"/>
    </row>
    <row r="24" spans="1:12">
      <c r="A24" s="13">
        <f t="shared" si="0"/>
        <v>3</v>
      </c>
      <c r="B24" s="108" t="s">
        <v>73</v>
      </c>
      <c r="C24" s="108"/>
      <c r="D24" s="108"/>
      <c r="E24" s="108"/>
      <c r="F24" s="108"/>
      <c r="G24" s="108"/>
      <c r="H24" s="109"/>
      <c r="I24" s="13" t="s">
        <v>22</v>
      </c>
      <c r="J24" s="31">
        <v>1</v>
      </c>
      <c r="K24" s="110">
        <v>1630</v>
      </c>
      <c r="L24" s="111"/>
    </row>
    <row r="25" spans="1:12">
      <c r="A25" s="13">
        <f t="shared" si="0"/>
        <v>4</v>
      </c>
      <c r="B25" s="108" t="s">
        <v>89</v>
      </c>
      <c r="C25" s="108"/>
      <c r="D25" s="108"/>
      <c r="E25" s="108"/>
      <c r="F25" s="108"/>
      <c r="G25" s="108"/>
      <c r="H25" s="109"/>
      <c r="I25" s="13" t="s">
        <v>22</v>
      </c>
      <c r="J25" s="46">
        <v>4</v>
      </c>
      <c r="K25" s="127">
        <v>8378.4</v>
      </c>
      <c r="L25" s="128"/>
    </row>
    <row r="26" spans="1:12">
      <c r="A26" s="13">
        <f t="shared" si="0"/>
        <v>5</v>
      </c>
      <c r="B26" s="108" t="s">
        <v>75</v>
      </c>
      <c r="C26" s="108"/>
      <c r="D26" s="108"/>
      <c r="E26" s="108"/>
      <c r="F26" s="108"/>
      <c r="G26" s="108"/>
      <c r="H26" s="109"/>
      <c r="I26" s="13" t="s">
        <v>22</v>
      </c>
      <c r="J26" s="29">
        <v>1</v>
      </c>
      <c r="K26" s="110">
        <v>145</v>
      </c>
      <c r="L26" s="111"/>
    </row>
    <row r="27" spans="1:12">
      <c r="A27" s="13">
        <f t="shared" si="0"/>
        <v>6</v>
      </c>
      <c r="B27" s="108" t="s">
        <v>121</v>
      </c>
      <c r="C27" s="108"/>
      <c r="D27" s="108"/>
      <c r="E27" s="108"/>
      <c r="F27" s="108"/>
      <c r="G27" s="108"/>
      <c r="H27" s="109"/>
      <c r="I27" s="13" t="s">
        <v>22</v>
      </c>
      <c r="J27" s="30">
        <v>3</v>
      </c>
      <c r="K27" s="110">
        <f>565+1000</f>
        <v>1565</v>
      </c>
      <c r="L27" s="111"/>
    </row>
    <row r="28" spans="1:12">
      <c r="A28" s="13">
        <f t="shared" si="0"/>
        <v>7</v>
      </c>
      <c r="B28" s="108" t="s">
        <v>78</v>
      </c>
      <c r="C28" s="108"/>
      <c r="D28" s="108"/>
      <c r="E28" s="108"/>
      <c r="F28" s="108"/>
      <c r="G28" s="108"/>
      <c r="H28" s="109"/>
      <c r="I28" s="13" t="s">
        <v>77</v>
      </c>
      <c r="J28" s="31">
        <v>18</v>
      </c>
      <c r="K28" s="89">
        <f>66258*0.0462</f>
        <v>3061.1196</v>
      </c>
      <c r="L28" s="90"/>
    </row>
    <row r="29" spans="1:12">
      <c r="A29" s="13">
        <f t="shared" si="0"/>
        <v>8</v>
      </c>
      <c r="B29" s="62" t="s">
        <v>79</v>
      </c>
      <c r="C29" s="62"/>
      <c r="D29" s="62"/>
      <c r="E29" s="62"/>
      <c r="F29" s="62"/>
      <c r="G29" s="62"/>
      <c r="H29" s="63"/>
      <c r="I29" s="13" t="s">
        <v>22</v>
      </c>
      <c r="J29" s="40">
        <v>1</v>
      </c>
      <c r="K29" s="89">
        <v>1330</v>
      </c>
      <c r="L29" s="90"/>
    </row>
    <row r="30" spans="1:12">
      <c r="A30" s="13">
        <f t="shared" si="0"/>
        <v>9</v>
      </c>
      <c r="B30" s="108" t="s">
        <v>122</v>
      </c>
      <c r="C30" s="108"/>
      <c r="D30" s="108"/>
      <c r="E30" s="108"/>
      <c r="F30" s="108"/>
      <c r="G30" s="108"/>
      <c r="H30" s="109"/>
      <c r="I30" s="13" t="s">
        <v>22</v>
      </c>
      <c r="J30" s="40">
        <v>1</v>
      </c>
      <c r="K30" s="89">
        <v>140</v>
      </c>
      <c r="L30" s="90"/>
    </row>
    <row r="31" spans="1:12">
      <c r="A31" s="13">
        <f t="shared" si="0"/>
        <v>10</v>
      </c>
      <c r="B31" s="108" t="s">
        <v>80</v>
      </c>
      <c r="C31" s="108"/>
      <c r="D31" s="108"/>
      <c r="E31" s="108"/>
      <c r="F31" s="108"/>
      <c r="G31" s="108"/>
      <c r="H31" s="109"/>
      <c r="I31" s="38" t="s">
        <v>22</v>
      </c>
      <c r="J31" s="34">
        <v>1</v>
      </c>
      <c r="K31" s="89">
        <f>3098/6</f>
        <v>516.33333333333337</v>
      </c>
      <c r="L31" s="90"/>
    </row>
    <row r="32" spans="1:12">
      <c r="A32" s="13">
        <f t="shared" si="0"/>
        <v>11</v>
      </c>
      <c r="B32" s="108" t="s">
        <v>81</v>
      </c>
      <c r="C32" s="108"/>
      <c r="D32" s="108"/>
      <c r="E32" s="108"/>
      <c r="F32" s="108"/>
      <c r="G32" s="108"/>
      <c r="H32" s="109"/>
      <c r="I32" s="13" t="s">
        <v>82</v>
      </c>
      <c r="J32" s="40">
        <v>252</v>
      </c>
      <c r="K32" s="89">
        <v>1158</v>
      </c>
      <c r="L32" s="90"/>
    </row>
    <row r="33" spans="1:12" ht="15" customHeight="1">
      <c r="A33" s="13">
        <f t="shared" si="0"/>
        <v>12</v>
      </c>
      <c r="B33" s="108" t="s">
        <v>123</v>
      </c>
      <c r="C33" s="108"/>
      <c r="D33" s="108"/>
      <c r="E33" s="108"/>
      <c r="F33" s="108"/>
      <c r="G33" s="108"/>
      <c r="H33" s="109"/>
      <c r="I33" s="13" t="s">
        <v>83</v>
      </c>
      <c r="J33" s="42">
        <v>1</v>
      </c>
      <c r="K33" s="127">
        <f>19755*0.0393</f>
        <v>776.37150000000008</v>
      </c>
      <c r="L33" s="128"/>
    </row>
    <row r="34" spans="1:12" ht="14.25" customHeight="1">
      <c r="A34" s="13">
        <f t="shared" si="0"/>
        <v>13</v>
      </c>
      <c r="B34" s="108" t="s">
        <v>84</v>
      </c>
      <c r="C34" s="108"/>
      <c r="D34" s="108"/>
      <c r="E34" s="108"/>
      <c r="F34" s="108"/>
      <c r="G34" s="108"/>
      <c r="H34" s="109"/>
      <c r="I34" s="13" t="s">
        <v>22</v>
      </c>
      <c r="J34" s="43">
        <v>1</v>
      </c>
      <c r="K34" s="110">
        <v>490</v>
      </c>
      <c r="L34" s="111"/>
    </row>
    <row r="35" spans="1:12" ht="14.25" customHeight="1">
      <c r="A35" s="13">
        <f t="shared" si="0"/>
        <v>14</v>
      </c>
      <c r="B35" s="108" t="s">
        <v>85</v>
      </c>
      <c r="C35" s="108"/>
      <c r="D35" s="108"/>
      <c r="E35" s="108"/>
      <c r="F35" s="108"/>
      <c r="G35" s="108"/>
      <c r="H35" s="108"/>
      <c r="I35" s="13" t="s">
        <v>71</v>
      </c>
      <c r="J35" s="39">
        <v>1</v>
      </c>
      <c r="K35" s="110">
        <f>3537*0.5</f>
        <v>1768.5</v>
      </c>
      <c r="L35" s="111"/>
    </row>
    <row r="36" spans="1:12" ht="14.25" customHeight="1">
      <c r="A36" s="13">
        <f t="shared" si="0"/>
        <v>15</v>
      </c>
      <c r="B36" s="108" t="s">
        <v>86</v>
      </c>
      <c r="C36" s="108"/>
      <c r="D36" s="108"/>
      <c r="E36" s="108"/>
      <c r="F36" s="108"/>
      <c r="G36" s="108"/>
      <c r="H36" s="108"/>
      <c r="I36" s="13" t="s">
        <v>57</v>
      </c>
      <c r="J36" s="43">
        <v>3</v>
      </c>
      <c r="K36" s="110">
        <v>4300</v>
      </c>
      <c r="L36" s="111"/>
    </row>
    <row r="37" spans="1:12" ht="14.25" customHeight="1">
      <c r="A37" s="13">
        <f t="shared" si="0"/>
        <v>16</v>
      </c>
      <c r="B37" s="108" t="s">
        <v>99</v>
      </c>
      <c r="C37" s="108"/>
      <c r="D37" s="108"/>
      <c r="E37" s="108"/>
      <c r="F37" s="108"/>
      <c r="G37" s="108"/>
      <c r="H37" s="109"/>
      <c r="I37" s="13" t="s">
        <v>82</v>
      </c>
      <c r="J37" s="45">
        <v>252</v>
      </c>
      <c r="K37" s="110">
        <f>358+500</f>
        <v>858</v>
      </c>
      <c r="L37" s="111"/>
    </row>
    <row r="38" spans="1:12" ht="14.25" customHeight="1">
      <c r="A38" s="13">
        <f t="shared" si="0"/>
        <v>17</v>
      </c>
      <c r="B38" s="108" t="s">
        <v>87</v>
      </c>
      <c r="C38" s="108"/>
      <c r="D38" s="108"/>
      <c r="E38" s="108"/>
      <c r="F38" s="108"/>
      <c r="G38" s="108"/>
      <c r="H38" s="109"/>
      <c r="I38" s="13" t="s">
        <v>22</v>
      </c>
      <c r="J38" s="43">
        <v>1</v>
      </c>
      <c r="K38" s="110">
        <v>1475</v>
      </c>
      <c r="L38" s="111"/>
    </row>
    <row r="39" spans="1:12">
      <c r="A39" s="13">
        <f t="shared" si="0"/>
        <v>18</v>
      </c>
      <c r="B39" s="108" t="s">
        <v>88</v>
      </c>
      <c r="C39" s="108"/>
      <c r="D39" s="108"/>
      <c r="E39" s="108"/>
      <c r="F39" s="108"/>
      <c r="G39" s="108"/>
      <c r="H39" s="109"/>
      <c r="I39" s="13" t="s">
        <v>120</v>
      </c>
      <c r="J39" s="61">
        <v>8</v>
      </c>
      <c r="K39" s="110">
        <v>6384</v>
      </c>
      <c r="L39" s="111"/>
    </row>
    <row r="40" spans="1:12">
      <c r="A40" s="13">
        <f t="shared" si="0"/>
        <v>19</v>
      </c>
      <c r="B40" s="108" t="s">
        <v>124</v>
      </c>
      <c r="C40" s="108"/>
      <c r="D40" s="108"/>
      <c r="E40" s="108"/>
      <c r="F40" s="108"/>
      <c r="G40" s="108"/>
      <c r="H40" s="109"/>
      <c r="I40" s="13" t="s">
        <v>22</v>
      </c>
      <c r="J40" s="13">
        <v>1</v>
      </c>
      <c r="K40" s="110">
        <f>6000*0.0393</f>
        <v>235.8</v>
      </c>
      <c r="L40" s="111"/>
    </row>
    <row r="41" spans="1:12">
      <c r="A41" s="13">
        <f t="shared" si="0"/>
        <v>20</v>
      </c>
      <c r="B41" s="108" t="s">
        <v>91</v>
      </c>
      <c r="C41" s="108"/>
      <c r="D41" s="108"/>
      <c r="E41" s="108"/>
      <c r="F41" s="108"/>
      <c r="G41" s="108"/>
      <c r="H41" s="108"/>
      <c r="I41" s="13" t="s">
        <v>35</v>
      </c>
      <c r="J41" s="2">
        <v>12</v>
      </c>
      <c r="K41" s="89">
        <f>4500*0.0393*12</f>
        <v>2122.1999999999998</v>
      </c>
      <c r="L41" s="90"/>
    </row>
    <row r="42" spans="1:12">
      <c r="A42" s="13">
        <f t="shared" si="0"/>
        <v>21</v>
      </c>
      <c r="B42" s="108" t="s">
        <v>95</v>
      </c>
      <c r="C42" s="108"/>
      <c r="D42" s="108"/>
      <c r="E42" s="108"/>
      <c r="F42" s="108"/>
      <c r="G42" s="108"/>
      <c r="H42" s="109"/>
      <c r="I42" s="13" t="s">
        <v>90</v>
      </c>
      <c r="J42" s="47" t="s">
        <v>90</v>
      </c>
      <c r="K42" s="89">
        <f>31665.61*0.0393</f>
        <v>1244.4584730000001</v>
      </c>
      <c r="L42" s="90"/>
    </row>
    <row r="43" spans="1:12">
      <c r="A43" s="13">
        <f t="shared" si="0"/>
        <v>22</v>
      </c>
      <c r="B43" s="133" t="s">
        <v>102</v>
      </c>
      <c r="C43" s="108"/>
      <c r="D43" s="108"/>
      <c r="E43" s="108"/>
      <c r="F43" s="108"/>
      <c r="G43" s="108"/>
      <c r="H43" s="109"/>
      <c r="I43" s="13" t="s">
        <v>22</v>
      </c>
      <c r="J43" s="39">
        <v>1</v>
      </c>
      <c r="K43" s="89">
        <f>13300.71*0.209</f>
        <v>2779.8483899999997</v>
      </c>
      <c r="L43" s="90"/>
    </row>
    <row r="44" spans="1:12">
      <c r="A44" s="13">
        <f t="shared" si="0"/>
        <v>23</v>
      </c>
      <c r="B44" s="133" t="s">
        <v>96</v>
      </c>
      <c r="C44" s="108"/>
      <c r="D44" s="108"/>
      <c r="E44" s="108"/>
      <c r="F44" s="108"/>
      <c r="G44" s="108"/>
      <c r="H44" s="109"/>
      <c r="I44" s="13" t="s">
        <v>22</v>
      </c>
      <c r="J44" s="2">
        <v>3</v>
      </c>
      <c r="K44" s="110">
        <f>380*3*0.4172</f>
        <v>475.608</v>
      </c>
      <c r="L44" s="111"/>
    </row>
    <row r="45" spans="1:12">
      <c r="A45" s="13">
        <f t="shared" si="0"/>
        <v>24</v>
      </c>
      <c r="B45" s="133" t="s">
        <v>97</v>
      </c>
      <c r="C45" s="108"/>
      <c r="D45" s="108"/>
      <c r="E45" s="108"/>
      <c r="F45" s="108"/>
      <c r="G45" s="108"/>
      <c r="H45" s="109"/>
      <c r="I45" s="13" t="s">
        <v>22</v>
      </c>
      <c r="J45" s="2">
        <v>3</v>
      </c>
      <c r="K45" s="110">
        <f>250*3*0.4172</f>
        <v>312.90000000000003</v>
      </c>
      <c r="L45" s="111"/>
    </row>
    <row r="46" spans="1:12">
      <c r="A46" s="13">
        <f t="shared" si="0"/>
        <v>25</v>
      </c>
      <c r="B46" s="133" t="s">
        <v>98</v>
      </c>
      <c r="C46" s="108"/>
      <c r="D46" s="108"/>
      <c r="E46" s="108"/>
      <c r="F46" s="108"/>
      <c r="G46" s="108"/>
      <c r="H46" s="109"/>
      <c r="I46" s="13" t="s">
        <v>22</v>
      </c>
      <c r="J46" s="48">
        <v>1</v>
      </c>
      <c r="K46" s="110">
        <f>6780.01/6</f>
        <v>1130.0016666666668</v>
      </c>
      <c r="L46" s="111"/>
    </row>
    <row r="47" spans="1:12">
      <c r="A47" s="13">
        <f t="shared" si="0"/>
        <v>26</v>
      </c>
      <c r="B47" s="133" t="s">
        <v>105</v>
      </c>
      <c r="C47" s="108"/>
      <c r="D47" s="108"/>
      <c r="E47" s="108"/>
      <c r="F47" s="108"/>
      <c r="G47" s="108"/>
      <c r="H47" s="109"/>
      <c r="I47" s="13" t="s">
        <v>83</v>
      </c>
      <c r="J47" s="58">
        <v>1</v>
      </c>
      <c r="K47" s="89">
        <f>(32200.28+29166.2)*0.393</f>
        <v>24117.02664</v>
      </c>
      <c r="L47" s="90"/>
    </row>
    <row r="48" spans="1:12">
      <c r="A48" s="13">
        <f t="shared" si="0"/>
        <v>27</v>
      </c>
      <c r="B48" s="103" t="s">
        <v>106</v>
      </c>
      <c r="C48" s="103"/>
      <c r="D48" s="103"/>
      <c r="E48" s="103"/>
      <c r="F48" s="103"/>
      <c r="G48" s="103"/>
      <c r="H48" s="104"/>
      <c r="I48" s="13" t="s">
        <v>22</v>
      </c>
      <c r="J48" s="2">
        <v>1</v>
      </c>
      <c r="K48" s="89">
        <f>6165/7</f>
        <v>880.71428571428567</v>
      </c>
      <c r="L48" s="90"/>
    </row>
    <row r="49" spans="1:12">
      <c r="A49" s="13"/>
      <c r="B49" s="108" t="s">
        <v>92</v>
      </c>
      <c r="C49" s="108"/>
      <c r="D49" s="108"/>
      <c r="E49" s="108"/>
      <c r="F49" s="108"/>
      <c r="G49" s="108"/>
      <c r="H49" s="108"/>
      <c r="I49" s="13"/>
      <c r="J49" s="40"/>
      <c r="K49" s="131">
        <f>SUM(K22:L48)</f>
        <v>71350.281888714293</v>
      </c>
      <c r="L49" s="132"/>
    </row>
    <row r="50" spans="1:12">
      <c r="A50" s="13"/>
      <c r="B50" s="108" t="s">
        <v>64</v>
      </c>
      <c r="C50" s="108"/>
      <c r="D50" s="108"/>
      <c r="E50" s="108"/>
      <c r="F50" s="108"/>
      <c r="G50" s="108"/>
      <c r="H50" s="108"/>
      <c r="I50" s="13"/>
      <c r="J50" s="40"/>
      <c r="K50" s="127">
        <f>K49*0.14</f>
        <v>9989.0394644200023</v>
      </c>
      <c r="L50" s="128"/>
    </row>
    <row r="51" spans="1:12" ht="15.75" thickBot="1">
      <c r="A51" s="27"/>
      <c r="B51" s="55" t="s">
        <v>93</v>
      </c>
      <c r="I51" s="41"/>
      <c r="K51" s="134">
        <f>SUM(K49:L50)</f>
        <v>81339.321353134292</v>
      </c>
      <c r="L51" s="135"/>
    </row>
    <row r="52" spans="1:12" ht="16.5" thickBot="1">
      <c r="A52" s="12"/>
      <c r="B52" s="69" t="s">
        <v>94</v>
      </c>
      <c r="C52" s="70"/>
      <c r="D52" s="70"/>
      <c r="E52" s="70"/>
      <c r="F52" s="70"/>
      <c r="G52" s="70"/>
      <c r="H52" s="71"/>
      <c r="I52" s="12"/>
      <c r="J52" s="12"/>
      <c r="K52" s="136">
        <f>K51+K21</f>
        <v>85934.481353134295</v>
      </c>
      <c r="L52" s="137"/>
    </row>
    <row r="53" spans="1:12">
      <c r="A53" t="s">
        <v>36</v>
      </c>
    </row>
    <row r="54" spans="1:12">
      <c r="A54" t="s">
        <v>100</v>
      </c>
      <c r="D54" s="66">
        <f>I4</f>
        <v>2014</v>
      </c>
      <c r="E54" s="55" t="s">
        <v>37</v>
      </c>
      <c r="G54" s="73">
        <f>K52-G17</f>
        <v>51028.881353134297</v>
      </c>
      <c r="H54" s="55" t="s">
        <v>38</v>
      </c>
    </row>
    <row r="55" spans="1:12">
      <c r="D55" s="66"/>
      <c r="G55" s="73"/>
    </row>
    <row r="56" spans="1:12">
      <c r="D56" s="66"/>
      <c r="G56" s="73"/>
    </row>
    <row r="57" spans="1:12" ht="15.75" thickBot="1">
      <c r="A57" t="s">
        <v>54</v>
      </c>
      <c r="B57" s="66">
        <f>I4</f>
        <v>2014</v>
      </c>
      <c r="C57" s="55" t="s">
        <v>39</v>
      </c>
    </row>
    <row r="58" spans="1:12">
      <c r="A58" s="32" t="s">
        <v>2</v>
      </c>
      <c r="B58" s="138" t="s">
        <v>40</v>
      </c>
      <c r="C58" s="139"/>
      <c r="D58" s="139"/>
      <c r="E58" s="139"/>
      <c r="F58" s="138" t="s">
        <v>19</v>
      </c>
      <c r="G58" s="139"/>
      <c r="H58" s="140"/>
      <c r="I58" s="100" t="s">
        <v>41</v>
      </c>
      <c r="J58" s="101"/>
      <c r="K58" s="101"/>
      <c r="L58" s="102"/>
    </row>
    <row r="59" spans="1:12" ht="15.75" thickBot="1">
      <c r="A59" s="36"/>
      <c r="B59" s="141"/>
      <c r="C59" s="142"/>
      <c r="D59" s="142"/>
      <c r="E59" s="142"/>
      <c r="F59" s="141"/>
      <c r="G59" s="142"/>
      <c r="H59" s="143"/>
      <c r="I59" s="94" t="s">
        <v>53</v>
      </c>
      <c r="J59" s="95"/>
      <c r="K59" s="95"/>
      <c r="L59" s="96"/>
    </row>
    <row r="60" spans="1:12">
      <c r="A60" s="26" t="s">
        <v>42</v>
      </c>
      <c r="B60" s="144" t="s">
        <v>43</v>
      </c>
      <c r="C60" s="145"/>
      <c r="D60" s="145"/>
      <c r="E60" s="146"/>
      <c r="F60" s="147" t="s">
        <v>103</v>
      </c>
      <c r="G60" s="148"/>
      <c r="H60" s="149"/>
      <c r="I60" s="91" t="s">
        <v>74</v>
      </c>
      <c r="J60" s="92"/>
      <c r="K60" s="92"/>
      <c r="L60" s="93"/>
    </row>
    <row r="61" spans="1:12">
      <c r="A61" s="13" t="s">
        <v>44</v>
      </c>
      <c r="B61" s="133" t="s">
        <v>45</v>
      </c>
      <c r="C61" s="108"/>
      <c r="D61" s="108"/>
      <c r="E61" s="109"/>
      <c r="F61" s="150" t="s">
        <v>104</v>
      </c>
      <c r="G61" s="151"/>
      <c r="H61" s="152"/>
      <c r="I61" s="86" t="s">
        <v>46</v>
      </c>
      <c r="J61" s="87"/>
      <c r="K61" s="87"/>
      <c r="L61" s="88"/>
    </row>
    <row r="62" spans="1:12">
      <c r="A62" s="13" t="s">
        <v>47</v>
      </c>
      <c r="B62" s="133" t="s">
        <v>50</v>
      </c>
      <c r="C62" s="108"/>
      <c r="D62" s="108"/>
      <c r="E62" s="109"/>
      <c r="F62" s="150" t="s">
        <v>68</v>
      </c>
      <c r="G62" s="151"/>
      <c r="H62" s="152"/>
      <c r="I62" s="86" t="s">
        <v>65</v>
      </c>
      <c r="J62" s="87"/>
      <c r="K62" s="87"/>
      <c r="L62" s="88"/>
    </row>
    <row r="63" spans="1:12">
      <c r="A63" s="13" t="s">
        <v>48</v>
      </c>
      <c r="B63" s="133" t="s">
        <v>51</v>
      </c>
      <c r="C63" s="108"/>
      <c r="D63" s="108"/>
      <c r="E63" s="109"/>
      <c r="F63" s="150" t="s">
        <v>69</v>
      </c>
      <c r="G63" s="151"/>
      <c r="H63" s="152"/>
      <c r="I63" s="86" t="s">
        <v>66</v>
      </c>
      <c r="J63" s="87"/>
      <c r="K63" s="87"/>
      <c r="L63" s="88"/>
    </row>
    <row r="64" spans="1:12" ht="15.75" thickBot="1">
      <c r="A64" s="27" t="s">
        <v>49</v>
      </c>
      <c r="B64" s="153" t="s">
        <v>52</v>
      </c>
      <c r="C64" s="154"/>
      <c r="D64" s="154"/>
      <c r="E64" s="155"/>
      <c r="F64" s="118" t="s">
        <v>70</v>
      </c>
      <c r="G64" s="119"/>
      <c r="H64" s="120"/>
      <c r="I64" s="97" t="s">
        <v>67</v>
      </c>
      <c r="J64" s="98"/>
      <c r="K64" s="98"/>
      <c r="L64" s="99"/>
    </row>
    <row r="65" spans="1:12" ht="15.75">
      <c r="A65" s="17"/>
      <c r="B65" s="72"/>
      <c r="C65" s="72"/>
      <c r="D65" s="72"/>
      <c r="E65" s="72"/>
      <c r="F65" s="72"/>
      <c r="G65" s="72"/>
      <c r="H65" s="72"/>
      <c r="I65" s="17"/>
      <c r="J65" s="17"/>
      <c r="K65" s="25"/>
      <c r="L65" s="25"/>
    </row>
    <row r="66" spans="1:12">
      <c r="A66" s="37" t="s">
        <v>25</v>
      </c>
      <c r="B66" s="66">
        <v>2014</v>
      </c>
      <c r="C66" s="55" t="s">
        <v>26</v>
      </c>
    </row>
    <row r="67" spans="1:12">
      <c r="A67" s="37" t="s">
        <v>27</v>
      </c>
    </row>
    <row r="68" spans="1:12">
      <c r="A68" s="37" t="s">
        <v>28</v>
      </c>
      <c r="J68" s="15">
        <v>1200</v>
      </c>
      <c r="K68" s="22" t="s">
        <v>8</v>
      </c>
    </row>
    <row r="69" spans="1:12">
      <c r="A69" s="37" t="s">
        <v>29</v>
      </c>
      <c r="J69" s="15">
        <v>1000</v>
      </c>
      <c r="K69" s="22" t="s">
        <v>8</v>
      </c>
    </row>
    <row r="70" spans="1:12">
      <c r="A70" s="37" t="s">
        <v>30</v>
      </c>
      <c r="J70" s="15">
        <v>6000</v>
      </c>
      <c r="K70" s="22" t="s">
        <v>8</v>
      </c>
    </row>
    <row r="71" spans="1:12">
      <c r="A71" s="85" t="s">
        <v>125</v>
      </c>
      <c r="J71" s="15">
        <v>15000</v>
      </c>
      <c r="K71" s="22" t="s">
        <v>8</v>
      </c>
    </row>
    <row r="72" spans="1:12">
      <c r="A72" s="37" t="s">
        <v>31</v>
      </c>
      <c r="J72" s="15">
        <v>20000</v>
      </c>
      <c r="K72" s="22" t="s">
        <v>8</v>
      </c>
    </row>
    <row r="73" spans="1:12">
      <c r="A73" s="37" t="s">
        <v>32</v>
      </c>
      <c r="J73" s="15">
        <v>20000</v>
      </c>
      <c r="K73" s="22" t="s">
        <v>8</v>
      </c>
    </row>
    <row r="74" spans="1:12">
      <c r="A74" t="s">
        <v>109</v>
      </c>
      <c r="J74" s="15">
        <v>15000</v>
      </c>
      <c r="K74" s="22" t="s">
        <v>8</v>
      </c>
    </row>
    <row r="75" spans="1:12">
      <c r="A75" t="s">
        <v>110</v>
      </c>
      <c r="J75" s="15">
        <v>5000</v>
      </c>
      <c r="K75" s="22" t="s">
        <v>8</v>
      </c>
    </row>
    <row r="76" spans="1:12">
      <c r="A76" s="18" t="s">
        <v>33</v>
      </c>
      <c r="B76" s="74"/>
      <c r="C76" s="74"/>
      <c r="D76" s="74"/>
      <c r="E76" s="74"/>
      <c r="F76" s="74"/>
      <c r="G76" s="74"/>
      <c r="H76" s="75"/>
      <c r="I76" s="17"/>
      <c r="J76" s="6">
        <f>SUM(J68:J75)</f>
        <v>83200</v>
      </c>
      <c r="K76" s="23" t="s">
        <v>34</v>
      </c>
    </row>
    <row r="77" spans="1:12">
      <c r="A77" s="60" t="s">
        <v>119</v>
      </c>
      <c r="B77" s="76"/>
      <c r="C77" s="76"/>
      <c r="D77" s="76"/>
      <c r="E77" s="76"/>
      <c r="F77" s="76"/>
      <c r="G77" s="76"/>
      <c r="H77" s="77"/>
      <c r="I77" s="17"/>
      <c r="J77" s="28">
        <f>G54</f>
        <v>51028.881353134297</v>
      </c>
      <c r="K77"/>
      <c r="L77"/>
    </row>
    <row r="78" spans="1:12">
      <c r="A78" s="59" t="s">
        <v>72</v>
      </c>
      <c r="B78" s="78"/>
      <c r="C78" s="79">
        <f>J76+J77</f>
        <v>134228.88135313429</v>
      </c>
      <c r="D78" s="78" t="s">
        <v>58</v>
      </c>
      <c r="E78" s="80">
        <f>I4+1</f>
        <v>2015</v>
      </c>
      <c r="F78" s="22" t="s">
        <v>59</v>
      </c>
      <c r="G78" s="20">
        <f>C78/(E6*4)</f>
        <v>51.914016612443646</v>
      </c>
      <c r="H78" s="81" t="s">
        <v>60</v>
      </c>
      <c r="I78" t="s">
        <v>61</v>
      </c>
      <c r="K78"/>
      <c r="L78"/>
    </row>
    <row r="79" spans="1:12">
      <c r="A79" s="60"/>
      <c r="B79" s="78"/>
      <c r="C79" s="79"/>
      <c r="D79" s="78"/>
      <c r="E79" s="80"/>
      <c r="F79" s="22"/>
      <c r="G79" s="20"/>
      <c r="H79" s="81"/>
      <c r="K79"/>
      <c r="L79"/>
    </row>
    <row r="80" spans="1:12">
      <c r="A80" s="60"/>
      <c r="B80" s="78"/>
      <c r="C80" s="79"/>
      <c r="D80" s="78"/>
      <c r="E80" s="80"/>
      <c r="F80" s="22"/>
      <c r="G80" s="20"/>
      <c r="H80" s="81"/>
      <c r="K80"/>
      <c r="L80"/>
    </row>
    <row r="81" spans="1:11">
      <c r="A81" s="37"/>
      <c r="B81" s="55" t="s">
        <v>20</v>
      </c>
    </row>
    <row r="82" spans="1:11">
      <c r="B82" s="55" t="s">
        <v>19</v>
      </c>
      <c r="I82" t="s">
        <v>21</v>
      </c>
      <c r="K82" s="49" t="s">
        <v>126</v>
      </c>
    </row>
  </sheetData>
  <mergeCells count="92">
    <mergeCell ref="B43:H43"/>
    <mergeCell ref="B46:H46"/>
    <mergeCell ref="B27:H27"/>
    <mergeCell ref="K27:L27"/>
    <mergeCell ref="B28:H28"/>
    <mergeCell ref="B31:H31"/>
    <mergeCell ref="K31:L31"/>
    <mergeCell ref="B44:H44"/>
    <mergeCell ref="K44:L44"/>
    <mergeCell ref="B45:H45"/>
    <mergeCell ref="K45:L45"/>
    <mergeCell ref="K43:L43"/>
    <mergeCell ref="K46:L46"/>
    <mergeCell ref="B32:H32"/>
    <mergeCell ref="B33:H33"/>
    <mergeCell ref="K32:L32"/>
    <mergeCell ref="B61:E61"/>
    <mergeCell ref="F61:H61"/>
    <mergeCell ref="I61:L61"/>
    <mergeCell ref="B64:E64"/>
    <mergeCell ref="F64:H64"/>
    <mergeCell ref="I64:L64"/>
    <mergeCell ref="B62:E62"/>
    <mergeCell ref="F62:H62"/>
    <mergeCell ref="I62:L62"/>
    <mergeCell ref="B63:E63"/>
    <mergeCell ref="F63:H63"/>
    <mergeCell ref="I63:L63"/>
    <mergeCell ref="B59:E59"/>
    <mergeCell ref="F59:H59"/>
    <mergeCell ref="I59:L59"/>
    <mergeCell ref="B60:E60"/>
    <mergeCell ref="F60:H60"/>
    <mergeCell ref="I60:L60"/>
    <mergeCell ref="K51:L51"/>
    <mergeCell ref="K52:L52"/>
    <mergeCell ref="B58:E58"/>
    <mergeCell ref="F58:H58"/>
    <mergeCell ref="I58:L58"/>
    <mergeCell ref="B49:H49"/>
    <mergeCell ref="K49:L49"/>
    <mergeCell ref="B50:H50"/>
    <mergeCell ref="K50:L50"/>
    <mergeCell ref="B47:H47"/>
    <mergeCell ref="B48:H48"/>
    <mergeCell ref="K47:L47"/>
    <mergeCell ref="K48:L48"/>
    <mergeCell ref="K33:L33"/>
    <mergeCell ref="B23:H23"/>
    <mergeCell ref="K23:L23"/>
    <mergeCell ref="B24:H24"/>
    <mergeCell ref="K24:L24"/>
    <mergeCell ref="B26:H26"/>
    <mergeCell ref="K26:L26"/>
    <mergeCell ref="B25:H25"/>
    <mergeCell ref="K25:L25"/>
    <mergeCell ref="K28:L28"/>
    <mergeCell ref="B30:H30"/>
    <mergeCell ref="K29:L29"/>
    <mergeCell ref="K30:L30"/>
    <mergeCell ref="B20:H20"/>
    <mergeCell ref="K20:L20"/>
    <mergeCell ref="B21:H21"/>
    <mergeCell ref="K21:L21"/>
    <mergeCell ref="B22:H22"/>
    <mergeCell ref="K22:L22"/>
    <mergeCell ref="B19:H19"/>
    <mergeCell ref="K19:L19"/>
    <mergeCell ref="A2:L2"/>
    <mergeCell ref="A3:L3"/>
    <mergeCell ref="D5:K5"/>
    <mergeCell ref="A7:B7"/>
    <mergeCell ref="A18:B18"/>
    <mergeCell ref="E4:H4"/>
    <mergeCell ref="B38:H38"/>
    <mergeCell ref="K37:L37"/>
    <mergeCell ref="K38:L38"/>
    <mergeCell ref="B34:H34"/>
    <mergeCell ref="B35:H35"/>
    <mergeCell ref="B36:H36"/>
    <mergeCell ref="K34:L34"/>
    <mergeCell ref="K35:L35"/>
    <mergeCell ref="K36:L36"/>
    <mergeCell ref="B37:H37"/>
    <mergeCell ref="B39:H39"/>
    <mergeCell ref="B40:H40"/>
    <mergeCell ref="B41:H41"/>
    <mergeCell ref="B42:H42"/>
    <mergeCell ref="K39:L39"/>
    <mergeCell ref="K40:L40"/>
    <mergeCell ref="K41:L41"/>
    <mergeCell ref="K42:L42"/>
  </mergeCells>
  <pageMargins left="0.16" right="0.13" top="0.4" bottom="0.28999999999999998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 год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2015-03-25T12:52:45Z</dcterms:modified>
</cp:coreProperties>
</file>