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K52" i="3"/>
  <c r="J80" l="1"/>
  <c r="B58"/>
  <c r="E82" l="1"/>
  <c r="K38"/>
  <c r="G7"/>
  <c r="B6"/>
  <c r="B66"/>
  <c r="K51" l="1"/>
  <c r="K50" l="1"/>
  <c r="K49" l="1"/>
  <c r="K44"/>
  <c r="K48" l="1"/>
  <c r="K47"/>
  <c r="K45" l="1"/>
  <c r="K39"/>
  <c r="K37" l="1"/>
  <c r="K31" l="1"/>
  <c r="K27" l="1"/>
  <c r="K28" l="1"/>
  <c r="K53" l="1"/>
  <c r="K54" s="1"/>
  <c r="G14"/>
  <c r="G15"/>
  <c r="G16"/>
  <c r="G17"/>
  <c r="G19"/>
  <c r="K55" l="1"/>
  <c r="G57" s="1"/>
  <c r="J13"/>
  <c r="J81" l="1"/>
  <c r="C82" s="1"/>
  <c r="G82" s="1"/>
  <c r="I7" l="1"/>
  <c r="A20" s="1"/>
</calcChain>
</file>

<file path=xl/sharedStrings.xml><?xml version="1.0" encoding="utf-8"?>
<sst xmlns="http://schemas.openxmlformats.org/spreadsheetml/2006/main" count="188" uniqueCount="136">
  <si>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</si>
  <si>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</si>
  <si>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</si>
  <si>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</si>
  <si>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</si>
  <si>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</si>
  <si>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</si>
  <si>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</si>
  <si>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</si>
  <si>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</si>
  <si>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</si>
  <si>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</si>
  <si>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</si>
  <si>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</si>
  <si>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</si>
  <si>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</si>
  <si>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</si>
  <si>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</si>
  <si>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</si>
  <si>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</si>
  <si>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</si>
  <si>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</si>
  <si>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</si>
  <si>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</si>
  <si>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</si>
  <si>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</si>
  <si>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</si>
  <si>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</si>
  <si>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</si>
  <si>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1.</t>
  </si>
  <si>
    <t>2.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</si>
  <si>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</si>
  <si>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</si>
  <si>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</si>
  <si>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</si>
  <si>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</si>
  <si>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</si>
  <si>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</si>
  <si>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</si>
  <si>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Горячее водоснабжение.</t>
  </si>
  <si>
    <t>Холодное водоснабжение.</t>
  </si>
  <si>
    <t>Водоотведение.</t>
  </si>
  <si>
    <t>4,74 руб./м²</t>
  </si>
  <si>
    <t>году   управляющая  компания   предлагает   выполнить  за  счет  средств   текущего  ремонта</t>
  </si>
  <si>
    <t xml:space="preserve"> ИТОГО  ориентировочно:</t>
  </si>
  <si>
    <t>рублей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</si>
  <si>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</si>
  <si>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</si>
  <si>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А.Б. Хлебников</t>
  </si>
  <si>
    <t>3.  Соответственно,  компания  имеет  задолженность  перед  поставщиками  услуг:</t>
  </si>
  <si>
    <t>шт.</t>
  </si>
  <si>
    <t>мес.</t>
  </si>
  <si>
    <t xml:space="preserve">рубля          </t>
  </si>
  <si>
    <t>с  кв. метра.</t>
  </si>
  <si>
    <t xml:space="preserve">            составит </t>
  </si>
  <si>
    <t xml:space="preserve">    на</t>
  </si>
  <si>
    <t xml:space="preserve">год ,  или </t>
  </si>
  <si>
    <t xml:space="preserve">Перерасход (+) или экономия (-) средств  текущего ремонта общего имущества многоквартирного дома по </t>
  </si>
  <si>
    <t>5/3</t>
  </si>
  <si>
    <t>Р 5/3</t>
  </si>
  <si>
    <r>
      <t>4,50 руб./м</t>
    </r>
    <r>
      <rPr>
        <sz val="11"/>
        <color theme="1"/>
        <rFont val="Calibri"/>
        <family val="2"/>
        <charset val="204"/>
      </rPr>
      <t>²</t>
    </r>
  </si>
  <si>
    <t>м</t>
  </si>
  <si>
    <t>Генеральная уборка подъезда  в апреле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</si>
  <si>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</si>
  <si>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( ОАО "Западное управление")</t>
  </si>
  <si>
    <t xml:space="preserve"> - поверка (замена) манометров и термометров</t>
  </si>
  <si>
    <t xml:space="preserve"> - непредвиденные затраты (компенсаторы, арматура, эл.арматура, замки и т.д.)</t>
  </si>
  <si>
    <t>маш/час</t>
  </si>
  <si>
    <t xml:space="preserve">1. В </t>
  </si>
  <si>
    <t xml:space="preserve">     5/3   (</t>
  </si>
  <si>
    <t>Монтаж канализационных вакуумных клапанов</t>
  </si>
  <si>
    <t>Перерасход (+) или экономия (-) средств в 2013 году.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</si>
  <si>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</si>
  <si>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Управление МКД (14%)</t>
  </si>
  <si>
    <t>251,15 руб./чел.</t>
  </si>
  <si>
    <t>301,44 руб./чел.</t>
  </si>
  <si>
    <t>59,76 руб./чел.</t>
  </si>
  <si>
    <t>74,71 руб./чел.</t>
  </si>
  <si>
    <t>93,46 руб./чел.</t>
  </si>
  <si>
    <t>116,82 руб./чел.</t>
  </si>
  <si>
    <t xml:space="preserve">по ул.     Румянцева    за   </t>
  </si>
  <si>
    <t xml:space="preserve"> - техническое освидетельствование лифта</t>
  </si>
  <si>
    <t>19,20 руб./м²</t>
  </si>
  <si>
    <t>кв.36 -</t>
  </si>
  <si>
    <t xml:space="preserve">кв.27-          </t>
  </si>
  <si>
    <t>Техническое освидетельствование лифта.</t>
  </si>
  <si>
    <t>Госповерка теплосчетчика (34,3%)</t>
  </si>
  <si>
    <t>Вывоз снега с придомовой территории в марте (19,58%).</t>
  </si>
  <si>
    <t>раб.</t>
  </si>
  <si>
    <t>Замена светильников ЛПО в подъезде.</t>
  </si>
  <si>
    <t>Ремонт частотного преобразователя.</t>
  </si>
  <si>
    <t>Замена лампы ДРЛ над подъездом, перенос выключателя в подвале.</t>
  </si>
  <si>
    <t xml:space="preserve"> Гкал/м²</t>
  </si>
  <si>
    <t xml:space="preserve"> - </t>
  </si>
  <si>
    <t>Тех.обслуживание ТП"Профсоюзная" (16,67%)</t>
  </si>
  <si>
    <t>Монтаж шаровых кранов (запорной арматуры).</t>
  </si>
  <si>
    <t>Приобретение оборудование видеонаблюдения.</t>
  </si>
  <si>
    <t>Замена оконной ручки в замен сломанной.</t>
  </si>
  <si>
    <t>состоянию  на 31 декабря</t>
  </si>
  <si>
    <t>Дополнительный крепеж коврика в подъезде.</t>
  </si>
  <si>
    <t>Передача бесхозных сетей тепловой энергии(16,67%)</t>
  </si>
  <si>
    <t>Замена манометров в ИТП (34,3%)</t>
  </si>
  <si>
    <t>Замена термометров в ИТП (34,3%)</t>
  </si>
  <si>
    <t>Монтаж сотового поликарбоната на слуховое окно чердачного помещения</t>
  </si>
  <si>
    <t>Установка дополнительного светильника ДРЛ около подъезда на улице.</t>
  </si>
  <si>
    <t>Аварийный ремонт кабельной линии 10кВ (РТП 86) (16,67%).</t>
  </si>
  <si>
    <t>Установка новогодней елки.</t>
  </si>
  <si>
    <t xml:space="preserve">  общего имущества многоквартирного дома следующие мероприятия (ориентировочная стоимость:</t>
  </si>
  <si>
    <t xml:space="preserve"> - монтаж греющего кабеля (4 водостока)</t>
  </si>
  <si>
    <t xml:space="preserve"> - монтаж снегозадерживающих устройств на кровле (без учета лоджий) (30 м.)</t>
  </si>
  <si>
    <t xml:space="preserve"> - вывоз снега с придомовой территории</t>
  </si>
  <si>
    <t xml:space="preserve"> - приобретение и украшение новогодней елки</t>
  </si>
  <si>
    <t xml:space="preserve"> - переустройство системы подъездного освещения</t>
  </si>
  <si>
    <t xml:space="preserve"> - организация новогоднего праздника</t>
  </si>
  <si>
    <t xml:space="preserve"> - замена ковриков в тамбуре и подъезде</t>
  </si>
  <si>
    <t>Что  с   учетом    перерасхода (+) или экономии (-)   средств   в   2014   году  в  размере</t>
  </si>
  <si>
    <t xml:space="preserve"> - ремонт подъезда </t>
  </si>
  <si>
    <t xml:space="preserve">рублей (    </t>
  </si>
  <si>
    <t xml:space="preserve">кв.8-             </t>
  </si>
  <si>
    <t>кв.31 -</t>
  </si>
  <si>
    <t>кв.45 -</t>
  </si>
  <si>
    <t>кв.42 -</t>
  </si>
  <si>
    <t>кв.53 -</t>
  </si>
  <si>
    <t>кв.37 -</t>
  </si>
  <si>
    <t xml:space="preserve">кв.18 -  </t>
  </si>
  <si>
    <t>6.  В</t>
  </si>
  <si>
    <t>Всего в 2014году:</t>
  </si>
  <si>
    <t>ИТОГО за 2014год:</t>
  </si>
  <si>
    <t>ИТОГО на 31.12.2014г:</t>
  </si>
  <si>
    <t xml:space="preserve"> - монтаж вакуумных клапанов на фановые трубопроводы (7 шт.)</t>
  </si>
  <si>
    <t>Корректировка платы за отопление 2013год</t>
  </si>
  <si>
    <t>Система допуска на посадочных этажах в пассажирский лифт.</t>
  </si>
  <si>
    <t>Устройство контейнерной площадки (16,67%)</t>
  </si>
  <si>
    <t>Монтаж ковролиновой дорожки и щетинистого покрытия в подъезде.</t>
  </si>
  <si>
    <t>Генеральная уборка в подъезде в сентябре.</t>
  </si>
  <si>
    <t xml:space="preserve">Ремонт металлической двери (вход в мастерскую)(16,67%)  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</si>
</sst>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0" fillId="0" borderId="0" xfId="0" applyAlignment="1">
      <alignment horizontal="right"/>
    </xf>
    <xf numFmtId="4" fontId="0" fillId="0" borderId="0" xfId="0" applyNumberFormat="1" applyFill="1"/>
    <xf numFmtId="0" fontId="7" fillId="0" borderId="0" xfId="0" applyFont="1" applyAlignment="1">
      <alignment horizontal="right"/>
    </xf>
    <xf numFmtId="0" fontId="0" fillId="0" borderId="0" xfId="0" applyFill="1" applyBorder="1"/>
    <xf numFmtId="0" fontId="0" fillId="0" borderId="10" xfId="0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ont="1"/>
    <xf numFmtId="0" fontId="0" fillId="0" borderId="0" xfId="0" applyBorder="1"/>
    <xf numFmtId="0" fontId="0" fillId="0" borderId="0" xfId="0" applyFill="1"/>
    <xf numFmtId="0" fontId="0" fillId="0" borderId="0" xfId="0" applyFill="1" applyAlignment="1">
      <alignment horizontal="center"/>
    </xf>
    <xf numFmtId="0" fontId="8" fillId="0" borderId="0" xfId="0" applyFont="1" applyFill="1"/>
    <xf numFmtId="0" fontId="0" fillId="0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" fontId="0" fillId="0" borderId="0" xfId="0" applyNumberFormat="1" applyFont="1"/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9" xfId="0" applyFont="1" applyBorder="1" applyAlignment="1"/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Font="1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" fontId="8" fillId="0" borderId="0" xfId="0" applyNumberFormat="1" applyFont="1" applyBorder="1"/>
    <xf numFmtId="4" fontId="0" fillId="0" borderId="0" xfId="0" applyNumberFormat="1" applyBorder="1"/>
    <xf numFmtId="4" fontId="0" fillId="0" borderId="0" xfId="0" applyNumberFormat="1" applyFill="1" applyBorder="1"/>
    <xf numFmtId="4" fontId="1" fillId="0" borderId="0" xfId="0" applyNumberFormat="1" applyFont="1" applyBorder="1"/>
    <xf numFmtId="4" fontId="1" fillId="0" borderId="16" xfId="0" applyNumberFormat="1" applyFont="1" applyBorder="1" applyAlignment="1"/>
    <xf numFmtId="4" fontId="0" fillId="0" borderId="10" xfId="0" applyNumberFormat="1" applyBorder="1" applyAlignment="1">
      <alignment horizontal="right"/>
    </xf>
    <xf numFmtId="4" fontId="0" fillId="0" borderId="10" xfId="0" applyNumberFormat="1" applyBorder="1" applyAlignment="1"/>
    <xf numFmtId="4" fontId="0" fillId="0" borderId="10" xfId="0" applyNumberFormat="1" applyBorder="1" applyAlignment="1">
      <alignment horizontal="right" vertical="center"/>
    </xf>
    <xf numFmtId="4" fontId="8" fillId="0" borderId="10" xfId="0" applyNumberFormat="1" applyFont="1" applyFill="1" applyBorder="1" applyAlignment="1">
      <alignment horizontal="right"/>
    </xf>
    <xf numFmtId="4" fontId="0" fillId="0" borderId="10" xfId="0" applyNumberFormat="1" applyFill="1" applyBorder="1" applyAlignment="1">
      <alignment horizontal="right"/>
    </xf>
    <xf numFmtId="4" fontId="1" fillId="0" borderId="10" xfId="0" applyNumberFormat="1" applyFont="1" applyBorder="1" applyAlignment="1"/>
    <xf numFmtId="4" fontId="1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/>
    <xf numFmtId="0" fontId="0" fillId="0" borderId="1" xfId="0" applyFont="1" applyBorder="1" applyAlignment="1">
      <alignment horizontal="center"/>
    </xf>
    <xf numFmtId="4" fontId="0" fillId="0" borderId="10" xfId="0" applyNumberFormat="1" applyFont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0" fontId="0" fillId="0" borderId="0" xfId="0" applyFill="1" applyAlignment="1"/>
    <xf numFmtId="4" fontId="1" fillId="0" borderId="0" xfId="0" applyNumberFormat="1" applyFont="1" applyFill="1" applyAlignment="1">
      <alignment horizontal="center"/>
    </xf>
    <xf numFmtId="4" fontId="0" fillId="0" borderId="0" xfId="0" applyNumberFormat="1" applyFill="1" applyAlignment="1"/>
    <xf numFmtId="4" fontId="1" fillId="0" borderId="0" xfId="0" applyNumberFormat="1" applyFont="1" applyFill="1"/>
    <xf numFmtId="4" fontId="0" fillId="0" borderId="0" xfId="0" applyNumberFormat="1" applyFont="1" applyFill="1"/>
    <xf numFmtId="0" fontId="0" fillId="0" borderId="0" xfId="0" applyFont="1" applyFill="1"/>
    <xf numFmtId="0" fontId="0" fillId="0" borderId="0" xfId="0" applyFill="1" applyAlignment="1">
      <alignment horizontal="right"/>
    </xf>
    <xf numFmtId="4" fontId="6" fillId="0" borderId="0" xfId="0" applyNumberFormat="1" applyFont="1" applyFill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0" fontId="1" fillId="0" borderId="0" xfId="0" applyFont="1" applyFill="1" applyBorder="1" applyAlignment="1"/>
    <xf numFmtId="4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1" fontId="0" fillId="0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13" xfId="0" applyFont="1" applyFill="1" applyBorder="1" applyAlignment="1"/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7" xfId="0" applyFill="1" applyBorder="1" applyAlignment="1">
      <alignment horizontal="left"/>
    </xf>
    <xf numFmtId="0" fontId="0" fillId="0" borderId="18" xfId="0" applyFill="1" applyBorder="1" applyAlignment="1">
      <alignment horizontal="left"/>
    </xf>
    <xf numFmtId="0" fontId="0" fillId="0" borderId="19" xfId="0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6"/>
  <sheetViews>
    <sheetView tabSelected="1" workbookViewId="0">
      <selection activeCell="K53" sqref="K53"/>
    </sheetView>
  </sheetViews>
  <sheetFormatPr defaultRowHeight="15"/>
  <cols>
    <col min="1" max="1" width="5.85546875" customWidth="1"/>
    <col min="2" max="2" width="9.140625" style="29"/>
    <col min="3" max="3" width="10.140625" style="29" customWidth="1"/>
    <col min="4" max="5" width="9.140625" style="29"/>
    <col min="6" max="6" width="8.85546875" style="29" customWidth="1"/>
    <col min="7" max="7" width="11.140625" style="29" customWidth="1"/>
    <col min="8" max="8" width="8.5703125" style="29" customWidth="1"/>
    <col min="9" max="9" width="7.28515625" customWidth="1"/>
    <col min="10" max="10" width="11" customWidth="1"/>
    <col min="11" max="11" width="13" customWidth="1"/>
    <col min="12" max="12" width="0.28515625" customWidth="1"/>
  </cols>
  <sheetData>
    <row r="1" spans="1:11">
      <c r="K1" s="23" t="s">
        <v>59</v>
      </c>
    </row>
    <row r="2" spans="1:11" ht="18.7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ht="18.75">
      <c r="A3" s="115" t="s">
        <v>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1" ht="18.75">
      <c r="A4" s="1"/>
      <c r="B4" s="3"/>
      <c r="C4" s="73" t="s">
        <v>2</v>
      </c>
      <c r="D4" s="74" t="s">
        <v>58</v>
      </c>
      <c r="E4" s="75" t="s">
        <v>80</v>
      </c>
      <c r="F4" s="75"/>
      <c r="G4" s="75"/>
      <c r="H4" s="75"/>
      <c r="I4" s="16">
        <v>2014</v>
      </c>
      <c r="J4" s="16"/>
    </row>
    <row r="6" spans="1:11" ht="15.75">
      <c r="A6" s="4" t="s">
        <v>68</v>
      </c>
      <c r="B6" s="30">
        <f>I4</f>
        <v>2014</v>
      </c>
      <c r="C6" s="29" t="s">
        <v>27</v>
      </c>
      <c r="D6" s="76" t="s">
        <v>69</v>
      </c>
      <c r="E6" s="77">
        <v>2889.8</v>
      </c>
      <c r="F6" s="29" t="s">
        <v>46</v>
      </c>
    </row>
    <row r="7" spans="1:11" ht="15.75">
      <c r="A7" s="116">
        <v>1759942.58</v>
      </c>
      <c r="B7" s="116"/>
      <c r="C7" s="78" t="s">
        <v>3</v>
      </c>
      <c r="G7" s="79">
        <f>(A7-J8)</f>
        <v>1232304.69</v>
      </c>
      <c r="H7" s="29" t="s">
        <v>117</v>
      </c>
      <c r="I7" s="7">
        <f>(G7/A7)*100</f>
        <v>70.019596321148157</v>
      </c>
      <c r="J7" t="s">
        <v>4</v>
      </c>
    </row>
    <row r="8" spans="1:11">
      <c r="A8" t="s">
        <v>5</v>
      </c>
      <c r="J8" s="6">
        <v>527637.89</v>
      </c>
      <c r="K8" t="s">
        <v>6</v>
      </c>
    </row>
    <row r="9" spans="1:11">
      <c r="A9" t="s">
        <v>7</v>
      </c>
    </row>
    <row r="10" spans="1:11">
      <c r="A10" t="s">
        <v>118</v>
      </c>
      <c r="B10" s="80">
        <v>22733</v>
      </c>
      <c r="C10" s="81" t="s">
        <v>12</v>
      </c>
      <c r="D10" s="81"/>
      <c r="E10" s="82" t="s">
        <v>119</v>
      </c>
      <c r="F10" s="80">
        <v>42467.99</v>
      </c>
      <c r="G10" s="81" t="s">
        <v>12</v>
      </c>
      <c r="H10" s="81"/>
      <c r="I10" s="21" t="s">
        <v>121</v>
      </c>
      <c r="J10" s="36">
        <v>17592.3</v>
      </c>
      <c r="K10" s="36" t="s">
        <v>12</v>
      </c>
    </row>
    <row r="11" spans="1:11">
      <c r="A11" t="s">
        <v>124</v>
      </c>
      <c r="B11" s="80">
        <v>23122.11</v>
      </c>
      <c r="C11" s="81" t="s">
        <v>12</v>
      </c>
      <c r="D11" s="81"/>
      <c r="E11" s="82" t="s">
        <v>83</v>
      </c>
      <c r="F11" s="80">
        <v>24876.91</v>
      </c>
      <c r="G11" s="81" t="s">
        <v>12</v>
      </c>
      <c r="H11" s="81"/>
      <c r="I11" s="21" t="s">
        <v>120</v>
      </c>
      <c r="J11" s="36">
        <v>30399.99</v>
      </c>
      <c r="K11" s="36" t="s">
        <v>12</v>
      </c>
    </row>
    <row r="12" spans="1:11">
      <c r="A12" s="27" t="s">
        <v>84</v>
      </c>
      <c r="B12" s="80">
        <v>27181.119999999999</v>
      </c>
      <c r="C12" s="81" t="s">
        <v>12</v>
      </c>
      <c r="D12" s="81"/>
      <c r="E12" s="82" t="s">
        <v>123</v>
      </c>
      <c r="F12" s="80">
        <v>60673.18</v>
      </c>
      <c r="G12" s="81" t="s">
        <v>12</v>
      </c>
      <c r="H12" s="81"/>
      <c r="I12" s="21" t="s">
        <v>122</v>
      </c>
      <c r="J12" s="36">
        <v>54657.760000000002</v>
      </c>
      <c r="K12" s="36" t="s">
        <v>12</v>
      </c>
    </row>
    <row r="13" spans="1:11" ht="15.75">
      <c r="A13" t="s">
        <v>49</v>
      </c>
      <c r="J13" s="22">
        <f>G14+G15+G16+G17</f>
        <v>527637.89</v>
      </c>
      <c r="K13" s="18"/>
    </row>
    <row r="14" spans="1:11">
      <c r="A14" s="8" t="s">
        <v>8</v>
      </c>
      <c r="B14" s="29" t="s">
        <v>9</v>
      </c>
      <c r="G14" s="79">
        <f>(J8*43.5/100)</f>
        <v>229522.48215</v>
      </c>
      <c r="H14" s="29" t="s">
        <v>12</v>
      </c>
    </row>
    <row r="15" spans="1:11">
      <c r="A15" s="8" t="s">
        <v>8</v>
      </c>
      <c r="B15" s="29" t="s">
        <v>10</v>
      </c>
      <c r="G15" s="79">
        <f>(J8*36.6/100)</f>
        <v>193115.46773999999</v>
      </c>
      <c r="H15" s="29" t="s">
        <v>12</v>
      </c>
    </row>
    <row r="16" spans="1:11">
      <c r="A16" s="8" t="s">
        <v>8</v>
      </c>
      <c r="B16" s="29" t="s">
        <v>11</v>
      </c>
      <c r="G16" s="79">
        <f>(J8*12.5/100)</f>
        <v>65954.736250000002</v>
      </c>
      <c r="H16" s="29" t="s">
        <v>12</v>
      </c>
      <c r="K16" s="5"/>
    </row>
    <row r="17" spans="1:13">
      <c r="A17" s="8" t="s">
        <v>8</v>
      </c>
      <c r="B17" s="29" t="s">
        <v>16</v>
      </c>
      <c r="G17" s="79">
        <f>(J8*7.4/100)</f>
        <v>39045.203860000001</v>
      </c>
      <c r="H17" s="29" t="s">
        <v>12</v>
      </c>
    </row>
    <row r="18" spans="1:13">
      <c r="G18" s="83"/>
    </row>
    <row r="19" spans="1:13">
      <c r="A19" s="9" t="s">
        <v>13</v>
      </c>
      <c r="G19" s="79">
        <f>E6*4.74*12</f>
        <v>164371.82400000002</v>
      </c>
      <c r="H19" s="29" t="s">
        <v>14</v>
      </c>
    </row>
    <row r="20" spans="1:13">
      <c r="A20" s="117">
        <f>(G19*I7/100)</f>
        <v>115092.48763050813</v>
      </c>
      <c r="B20" s="117"/>
      <c r="C20" s="29" t="s">
        <v>17</v>
      </c>
    </row>
    <row r="21" spans="1:13" ht="15.75" thickBot="1">
      <c r="B21" s="22"/>
    </row>
    <row r="22" spans="1:13">
      <c r="A22" s="10" t="s">
        <v>2</v>
      </c>
      <c r="B22" s="129" t="s">
        <v>23</v>
      </c>
      <c r="C22" s="130"/>
      <c r="D22" s="130"/>
      <c r="E22" s="130"/>
      <c r="F22" s="130"/>
      <c r="G22" s="130"/>
      <c r="H22" s="131"/>
      <c r="I22" s="10" t="s">
        <v>21</v>
      </c>
      <c r="J22" s="12" t="s">
        <v>20</v>
      </c>
      <c r="K22" s="10" t="s">
        <v>18</v>
      </c>
    </row>
    <row r="23" spans="1:13" ht="15.75" thickBot="1">
      <c r="A23" s="11" t="s">
        <v>15</v>
      </c>
      <c r="B23" s="123"/>
      <c r="C23" s="124"/>
      <c r="D23" s="124"/>
      <c r="E23" s="124"/>
      <c r="F23" s="124"/>
      <c r="G23" s="124"/>
      <c r="H23" s="125"/>
      <c r="I23" s="11" t="s">
        <v>22</v>
      </c>
      <c r="J23" s="13"/>
      <c r="K23" s="11" t="s">
        <v>19</v>
      </c>
    </row>
    <row r="24" spans="1:13" ht="15.75" thickBot="1">
      <c r="A24" s="10"/>
      <c r="B24" s="126" t="s">
        <v>71</v>
      </c>
      <c r="C24" s="127"/>
      <c r="D24" s="127"/>
      <c r="E24" s="127"/>
      <c r="F24" s="127"/>
      <c r="G24" s="127"/>
      <c r="H24" s="128"/>
      <c r="I24" s="42"/>
      <c r="J24" s="43"/>
      <c r="K24" s="58">
        <v>13816.47</v>
      </c>
      <c r="M24">
        <v>13816.47</v>
      </c>
    </row>
    <row r="25" spans="1:13">
      <c r="A25" s="67">
        <v>1</v>
      </c>
      <c r="B25" s="132" t="s">
        <v>130</v>
      </c>
      <c r="C25" s="132"/>
      <c r="D25" s="132"/>
      <c r="E25" s="132"/>
      <c r="F25" s="132"/>
      <c r="G25" s="132"/>
      <c r="H25" s="133"/>
      <c r="I25" s="26" t="s">
        <v>92</v>
      </c>
      <c r="J25" s="46">
        <v>5.0541099999999999E-2</v>
      </c>
      <c r="K25" s="68">
        <v>-155223.9</v>
      </c>
    </row>
    <row r="26" spans="1:13">
      <c r="A26" s="15">
        <v>2</v>
      </c>
      <c r="B26" s="121" t="s">
        <v>70</v>
      </c>
      <c r="C26" s="121"/>
      <c r="D26" s="121"/>
      <c r="E26" s="121"/>
      <c r="F26" s="121"/>
      <c r="G26" s="121"/>
      <c r="H26" s="122"/>
      <c r="I26" s="15" t="s">
        <v>50</v>
      </c>
      <c r="J26" s="33">
        <v>4</v>
      </c>
      <c r="K26" s="59">
        <v>8378.4</v>
      </c>
    </row>
    <row r="27" spans="1:13">
      <c r="A27" s="15">
        <v>3</v>
      </c>
      <c r="B27" s="119" t="s">
        <v>87</v>
      </c>
      <c r="C27" s="119"/>
      <c r="D27" s="119"/>
      <c r="E27" s="119"/>
      <c r="F27" s="119"/>
      <c r="G27" s="119"/>
      <c r="H27" s="120"/>
      <c r="I27" s="15" t="s">
        <v>67</v>
      </c>
      <c r="J27" s="38">
        <v>18</v>
      </c>
      <c r="K27" s="61">
        <f>66258*0.1958</f>
        <v>12973.3164</v>
      </c>
    </row>
    <row r="28" spans="1:13" ht="17.25" customHeight="1">
      <c r="A28" s="15">
        <v>4</v>
      </c>
      <c r="B28" s="119" t="s">
        <v>86</v>
      </c>
      <c r="C28" s="119"/>
      <c r="D28" s="119"/>
      <c r="E28" s="119"/>
      <c r="F28" s="119"/>
      <c r="G28" s="119"/>
      <c r="H28" s="120"/>
      <c r="I28" s="15" t="s">
        <v>50</v>
      </c>
      <c r="J28" s="2">
        <v>1</v>
      </c>
      <c r="K28" s="60">
        <f>(8775+400+1650)*0.343</f>
        <v>3712.9750000000004</v>
      </c>
    </row>
    <row r="29" spans="1:13">
      <c r="A29" s="15">
        <v>5</v>
      </c>
      <c r="B29" s="121" t="s">
        <v>131</v>
      </c>
      <c r="C29" s="121"/>
      <c r="D29" s="121"/>
      <c r="E29" s="121"/>
      <c r="F29" s="121"/>
      <c r="G29" s="121"/>
      <c r="H29" s="122"/>
      <c r="I29" s="25" t="s">
        <v>50</v>
      </c>
      <c r="J29" s="32">
        <v>1</v>
      </c>
      <c r="K29" s="60">
        <v>35450</v>
      </c>
    </row>
    <row r="30" spans="1:13" ht="17.25">
      <c r="A30" s="15">
        <v>6</v>
      </c>
      <c r="B30" s="119" t="s">
        <v>62</v>
      </c>
      <c r="C30" s="119"/>
      <c r="D30" s="119"/>
      <c r="E30" s="119"/>
      <c r="F30" s="119"/>
      <c r="G30" s="119"/>
      <c r="H30" s="120"/>
      <c r="I30" s="15" t="s">
        <v>63</v>
      </c>
      <c r="J30" s="40">
        <v>396.5</v>
      </c>
      <c r="K30" s="59">
        <v>2758</v>
      </c>
    </row>
    <row r="31" spans="1:13">
      <c r="A31" s="15">
        <v>7</v>
      </c>
      <c r="B31" s="119" t="s">
        <v>132</v>
      </c>
      <c r="C31" s="119"/>
      <c r="D31" s="119"/>
      <c r="E31" s="119"/>
      <c r="F31" s="119"/>
      <c r="G31" s="119"/>
      <c r="H31" s="120"/>
      <c r="I31" s="15" t="s">
        <v>88</v>
      </c>
      <c r="J31" s="41">
        <v>1</v>
      </c>
      <c r="K31" s="60">
        <f>19755*0.1667</f>
        <v>3293.1584999999995</v>
      </c>
    </row>
    <row r="32" spans="1:13">
      <c r="A32" s="15">
        <v>8</v>
      </c>
      <c r="B32" s="121" t="s">
        <v>89</v>
      </c>
      <c r="C32" s="121"/>
      <c r="D32" s="121"/>
      <c r="E32" s="121"/>
      <c r="F32" s="121"/>
      <c r="G32" s="121"/>
      <c r="H32" s="122"/>
      <c r="I32" s="25" t="s">
        <v>50</v>
      </c>
      <c r="J32" s="32">
        <v>2</v>
      </c>
      <c r="K32" s="59">
        <v>1020</v>
      </c>
    </row>
    <row r="33" spans="1:11">
      <c r="A33" s="15">
        <v>9</v>
      </c>
      <c r="B33" s="121" t="s">
        <v>133</v>
      </c>
      <c r="C33" s="121"/>
      <c r="D33" s="121"/>
      <c r="E33" s="121"/>
      <c r="F33" s="121"/>
      <c r="G33" s="121"/>
      <c r="H33" s="122"/>
      <c r="I33" s="25" t="s">
        <v>61</v>
      </c>
      <c r="J33" s="32">
        <v>6.54</v>
      </c>
      <c r="K33" s="59">
        <v>4936.2</v>
      </c>
    </row>
    <row r="34" spans="1:11">
      <c r="A34" s="15">
        <v>10</v>
      </c>
      <c r="B34" s="121" t="s">
        <v>90</v>
      </c>
      <c r="C34" s="121"/>
      <c r="D34" s="121"/>
      <c r="E34" s="121"/>
      <c r="F34" s="121"/>
      <c r="G34" s="121"/>
      <c r="H34" s="122"/>
      <c r="I34" s="25" t="s">
        <v>50</v>
      </c>
      <c r="J34" s="32">
        <v>1</v>
      </c>
      <c r="K34" s="59">
        <v>60000</v>
      </c>
    </row>
    <row r="35" spans="1:11" ht="17.25">
      <c r="A35" s="15">
        <v>11</v>
      </c>
      <c r="B35" s="119" t="s">
        <v>134</v>
      </c>
      <c r="C35" s="119"/>
      <c r="D35" s="119"/>
      <c r="E35" s="119"/>
      <c r="F35" s="119"/>
      <c r="G35" s="119"/>
      <c r="H35" s="120"/>
      <c r="I35" s="15" t="s">
        <v>63</v>
      </c>
      <c r="J35" s="44">
        <v>396.5</v>
      </c>
      <c r="K35" s="59">
        <v>2758</v>
      </c>
    </row>
    <row r="36" spans="1:11">
      <c r="A36" s="15">
        <v>12</v>
      </c>
      <c r="B36" s="119" t="s">
        <v>91</v>
      </c>
      <c r="C36" s="119"/>
      <c r="D36" s="119"/>
      <c r="E36" s="119"/>
      <c r="F36" s="119"/>
      <c r="G36" s="119"/>
      <c r="H36" s="120"/>
      <c r="I36" s="25" t="s">
        <v>50</v>
      </c>
      <c r="J36" s="32">
        <v>1</v>
      </c>
      <c r="K36" s="59">
        <v>392</v>
      </c>
    </row>
    <row r="37" spans="1:11">
      <c r="A37" s="15">
        <v>13</v>
      </c>
      <c r="B37" s="119" t="s">
        <v>135</v>
      </c>
      <c r="C37" s="119"/>
      <c r="D37" s="119"/>
      <c r="E37" s="119"/>
      <c r="F37" s="119"/>
      <c r="G37" s="119"/>
      <c r="H37" s="120"/>
      <c r="I37" s="15" t="s">
        <v>50</v>
      </c>
      <c r="J37" s="15">
        <v>1</v>
      </c>
      <c r="K37" s="59">
        <f>6000*0.1667</f>
        <v>1000.1999999999999</v>
      </c>
    </row>
    <row r="38" spans="1:11">
      <c r="A38" s="15">
        <v>14</v>
      </c>
      <c r="B38" s="121" t="s">
        <v>94</v>
      </c>
      <c r="C38" s="121"/>
      <c r="D38" s="121"/>
      <c r="E38" s="121"/>
      <c r="F38" s="121"/>
      <c r="G38" s="121"/>
      <c r="H38" s="121"/>
      <c r="I38" s="15" t="s">
        <v>51</v>
      </c>
      <c r="J38" s="2">
        <v>12</v>
      </c>
      <c r="K38" s="62">
        <f>4500*0.1667*12</f>
        <v>9001.7999999999993</v>
      </c>
    </row>
    <row r="39" spans="1:11">
      <c r="A39" s="15">
        <v>15</v>
      </c>
      <c r="B39" s="121" t="s">
        <v>100</v>
      </c>
      <c r="C39" s="121"/>
      <c r="D39" s="121"/>
      <c r="E39" s="121"/>
      <c r="F39" s="121"/>
      <c r="G39" s="121"/>
      <c r="H39" s="122"/>
      <c r="I39" s="15" t="s">
        <v>93</v>
      </c>
      <c r="J39" s="47" t="s">
        <v>93</v>
      </c>
      <c r="K39" s="62">
        <f>31665.61*0.1667</f>
        <v>5278.6571869999998</v>
      </c>
    </row>
    <row r="40" spans="1:11">
      <c r="A40" s="15">
        <v>16</v>
      </c>
      <c r="B40" s="121" t="s">
        <v>85</v>
      </c>
      <c r="C40" s="121"/>
      <c r="D40" s="121"/>
      <c r="E40" s="121"/>
      <c r="F40" s="121"/>
      <c r="G40" s="121"/>
      <c r="H40" s="122"/>
      <c r="I40" s="15" t="s">
        <v>50</v>
      </c>
      <c r="J40" s="15">
        <v>1</v>
      </c>
      <c r="K40" s="59">
        <v>6500</v>
      </c>
    </row>
    <row r="41" spans="1:11">
      <c r="A41" s="15">
        <v>17</v>
      </c>
      <c r="B41" s="119" t="s">
        <v>96</v>
      </c>
      <c r="C41" s="119"/>
      <c r="D41" s="119"/>
      <c r="E41" s="119"/>
      <c r="F41" s="119"/>
      <c r="G41" s="119"/>
      <c r="H41" s="120"/>
      <c r="I41" s="15" t="s">
        <v>50</v>
      </c>
      <c r="J41" s="45">
        <v>4</v>
      </c>
      <c r="K41" s="59">
        <v>13243</v>
      </c>
    </row>
    <row r="42" spans="1:11">
      <c r="A42" s="15">
        <v>18</v>
      </c>
      <c r="B42" s="119" t="s">
        <v>95</v>
      </c>
      <c r="C42" s="119"/>
      <c r="D42" s="119"/>
      <c r="E42" s="119"/>
      <c r="F42" s="119"/>
      <c r="G42" s="119"/>
      <c r="H42" s="120"/>
      <c r="I42" s="15" t="s">
        <v>50</v>
      </c>
      <c r="J42" s="48">
        <v>2</v>
      </c>
      <c r="K42" s="60">
        <v>21367</v>
      </c>
    </row>
    <row r="43" spans="1:11">
      <c r="A43" s="15">
        <v>19</v>
      </c>
      <c r="B43" s="119" t="s">
        <v>97</v>
      </c>
      <c r="C43" s="119"/>
      <c r="D43" s="119"/>
      <c r="E43" s="119"/>
      <c r="F43" s="119"/>
      <c r="G43" s="119"/>
      <c r="H43" s="120"/>
      <c r="I43" s="15" t="s">
        <v>50</v>
      </c>
      <c r="J43" s="48">
        <v>1</v>
      </c>
      <c r="K43" s="60">
        <v>100</v>
      </c>
    </row>
    <row r="44" spans="1:11">
      <c r="A44" s="15">
        <v>20</v>
      </c>
      <c r="B44" s="119" t="s">
        <v>103</v>
      </c>
      <c r="C44" s="119"/>
      <c r="D44" s="119"/>
      <c r="E44" s="119"/>
      <c r="F44" s="119"/>
      <c r="G44" s="119"/>
      <c r="H44" s="120"/>
      <c r="I44" s="15" t="s">
        <v>50</v>
      </c>
      <c r="J44" s="50">
        <v>1</v>
      </c>
      <c r="K44" s="59">
        <f>6780.01/6</f>
        <v>1130.0016666666668</v>
      </c>
    </row>
    <row r="45" spans="1:11">
      <c r="A45" s="15">
        <v>21</v>
      </c>
      <c r="B45" s="119" t="s">
        <v>99</v>
      </c>
      <c r="C45" s="119"/>
      <c r="D45" s="119"/>
      <c r="E45" s="119"/>
      <c r="F45" s="119"/>
      <c r="G45" s="119"/>
      <c r="H45" s="120"/>
      <c r="I45" s="15" t="s">
        <v>50</v>
      </c>
      <c r="J45" s="48">
        <v>1</v>
      </c>
      <c r="K45" s="60">
        <f>101+150</f>
        <v>251</v>
      </c>
    </row>
    <row r="46" spans="1:11">
      <c r="A46" s="15">
        <v>22</v>
      </c>
      <c r="B46" s="119" t="s">
        <v>85</v>
      </c>
      <c r="C46" s="119"/>
      <c r="D46" s="119"/>
      <c r="E46" s="119"/>
      <c r="F46" s="119"/>
      <c r="G46" s="119"/>
      <c r="H46" s="119"/>
      <c r="I46" s="15" t="s">
        <v>50</v>
      </c>
      <c r="J46" s="49">
        <v>1</v>
      </c>
      <c r="K46" s="59">
        <v>6500</v>
      </c>
    </row>
    <row r="47" spans="1:11">
      <c r="A47" s="15">
        <v>23</v>
      </c>
      <c r="B47" s="119" t="s">
        <v>101</v>
      </c>
      <c r="C47" s="119"/>
      <c r="D47" s="119"/>
      <c r="E47" s="119"/>
      <c r="F47" s="119"/>
      <c r="G47" s="119"/>
      <c r="H47" s="120"/>
      <c r="I47" s="15" t="s">
        <v>50</v>
      </c>
      <c r="J47" s="2">
        <v>3</v>
      </c>
      <c r="K47" s="63">
        <f>380*3*0.343</f>
        <v>391.02000000000004</v>
      </c>
    </row>
    <row r="48" spans="1:11">
      <c r="A48" s="15">
        <v>24</v>
      </c>
      <c r="B48" s="119" t="s">
        <v>102</v>
      </c>
      <c r="C48" s="119"/>
      <c r="D48" s="119"/>
      <c r="E48" s="119"/>
      <c r="F48" s="119"/>
      <c r="G48" s="119"/>
      <c r="H48" s="120"/>
      <c r="I48" s="15" t="s">
        <v>50</v>
      </c>
      <c r="J48" s="2">
        <v>3</v>
      </c>
      <c r="K48" s="63">
        <f>250*3*0.343</f>
        <v>257.25</v>
      </c>
    </row>
    <row r="49" spans="1:12">
      <c r="A49" s="15">
        <v>25</v>
      </c>
      <c r="B49" s="121" t="s">
        <v>104</v>
      </c>
      <c r="C49" s="121"/>
      <c r="D49" s="121"/>
      <c r="E49" s="121"/>
      <c r="F49" s="121"/>
      <c r="G49" s="121"/>
      <c r="H49" s="122"/>
      <c r="I49" s="15" t="s">
        <v>50</v>
      </c>
      <c r="J49" s="48">
        <v>1</v>
      </c>
      <c r="K49" s="60">
        <f>3542.3+4000</f>
        <v>7542.3</v>
      </c>
    </row>
    <row r="50" spans="1:12">
      <c r="A50" s="15">
        <v>26</v>
      </c>
      <c r="B50" s="121" t="s">
        <v>105</v>
      </c>
      <c r="C50" s="121"/>
      <c r="D50" s="121"/>
      <c r="E50" s="121"/>
      <c r="F50" s="121"/>
      <c r="G50" s="121"/>
      <c r="H50" s="122"/>
      <c r="I50" s="15" t="s">
        <v>88</v>
      </c>
      <c r="J50" s="51">
        <v>1</v>
      </c>
      <c r="K50" s="62">
        <f>(32200.28+29166.2)*0.1667</f>
        <v>10229.792215999998</v>
      </c>
    </row>
    <row r="51" spans="1:12">
      <c r="A51" s="15">
        <v>27</v>
      </c>
      <c r="B51" s="119" t="s">
        <v>106</v>
      </c>
      <c r="C51" s="119"/>
      <c r="D51" s="119"/>
      <c r="E51" s="119"/>
      <c r="F51" s="119"/>
      <c r="G51" s="119"/>
      <c r="H51" s="120"/>
      <c r="I51" s="15" t="s">
        <v>50</v>
      </c>
      <c r="J51" s="2">
        <v>1</v>
      </c>
      <c r="K51" s="62">
        <f>6165/7</f>
        <v>880.71428571428567</v>
      </c>
    </row>
    <row r="52" spans="1:12">
      <c r="A52" s="26"/>
      <c r="B52" s="118" t="s">
        <v>126</v>
      </c>
      <c r="C52" s="119"/>
      <c r="D52" s="119"/>
      <c r="E52" s="119"/>
      <c r="F52" s="119"/>
      <c r="G52" s="119"/>
      <c r="H52" s="119"/>
      <c r="I52" s="15"/>
      <c r="J52" s="37"/>
      <c r="K52" s="64">
        <f>SUM(K26:K51)</f>
        <v>219344.78525538094</v>
      </c>
    </row>
    <row r="53" spans="1:12">
      <c r="A53" s="26"/>
      <c r="B53" s="118" t="s">
        <v>73</v>
      </c>
      <c r="C53" s="119"/>
      <c r="D53" s="119"/>
      <c r="E53" s="119"/>
      <c r="F53" s="119"/>
      <c r="G53" s="119"/>
      <c r="H53" s="119"/>
      <c r="I53" s="15"/>
      <c r="J53" s="37"/>
      <c r="K53" s="60">
        <f>K52*0.14</f>
        <v>30708.269935753335</v>
      </c>
    </row>
    <row r="54" spans="1:12" ht="15.75" thickBot="1">
      <c r="A54" s="26"/>
      <c r="B54" s="29" t="s">
        <v>127</v>
      </c>
      <c r="I54" s="39"/>
      <c r="K54" s="65">
        <f>SUM(K52:K53)</f>
        <v>250053.05519113428</v>
      </c>
    </row>
    <row r="55" spans="1:12" ht="16.5" thickBot="1">
      <c r="A55" s="14"/>
      <c r="B55" s="93" t="s">
        <v>128</v>
      </c>
      <c r="C55" s="84"/>
      <c r="D55" s="84"/>
      <c r="E55" s="84"/>
      <c r="F55" s="84"/>
      <c r="G55" s="84"/>
      <c r="H55" s="85"/>
      <c r="I55" s="14"/>
      <c r="J55" s="14"/>
      <c r="K55" s="66">
        <f>K54+K24+K25</f>
        <v>108645.62519113426</v>
      </c>
    </row>
    <row r="56" spans="1:12">
      <c r="A56" t="s">
        <v>57</v>
      </c>
    </row>
    <row r="57" spans="1:12" ht="15" customHeight="1">
      <c r="A57" t="s">
        <v>98</v>
      </c>
      <c r="D57" s="30">
        <v>2014</v>
      </c>
      <c r="E57" s="29" t="s">
        <v>24</v>
      </c>
      <c r="G57" s="77">
        <f>K55-G19</f>
        <v>-55726.198808865767</v>
      </c>
      <c r="H57" s="29" t="s">
        <v>25</v>
      </c>
    </row>
    <row r="58" spans="1:12" ht="18.75" customHeight="1" thickBot="1">
      <c r="A58" t="s">
        <v>26</v>
      </c>
      <c r="B58" s="2">
        <f>I4</f>
        <v>2014</v>
      </c>
      <c r="C58" t="s">
        <v>28</v>
      </c>
      <c r="D58"/>
      <c r="E58"/>
      <c r="F58"/>
      <c r="G58"/>
      <c r="H58"/>
      <c r="K58" s="17"/>
      <c r="L58" s="17"/>
    </row>
    <row r="59" spans="1:12">
      <c r="A59" s="70" t="s">
        <v>2</v>
      </c>
      <c r="B59" s="107" t="s">
        <v>34</v>
      </c>
      <c r="C59" s="108"/>
      <c r="D59" s="108"/>
      <c r="E59" s="108"/>
      <c r="F59" s="107" t="s">
        <v>35</v>
      </c>
      <c r="G59" s="108"/>
      <c r="H59" s="109"/>
      <c r="I59" s="107" t="s">
        <v>36</v>
      </c>
      <c r="J59" s="108"/>
      <c r="K59" s="108"/>
      <c r="L59" s="109"/>
    </row>
    <row r="60" spans="1:12" ht="15.75" thickBot="1">
      <c r="A60" s="71"/>
      <c r="B60" s="104"/>
      <c r="C60" s="105"/>
      <c r="D60" s="105"/>
      <c r="E60" s="105"/>
      <c r="F60" s="104"/>
      <c r="G60" s="105"/>
      <c r="H60" s="106"/>
      <c r="I60" s="104" t="s">
        <v>64</v>
      </c>
      <c r="J60" s="105"/>
      <c r="K60" s="105"/>
      <c r="L60" s="106"/>
    </row>
    <row r="61" spans="1:12">
      <c r="A61" s="34" t="s">
        <v>29</v>
      </c>
      <c r="B61" s="99" t="s">
        <v>37</v>
      </c>
      <c r="C61" s="99"/>
      <c r="D61" s="99"/>
      <c r="E61" s="100"/>
      <c r="F61" s="101" t="s">
        <v>72</v>
      </c>
      <c r="G61" s="102"/>
      <c r="H61" s="103"/>
      <c r="I61" s="101" t="s">
        <v>82</v>
      </c>
      <c r="J61" s="102"/>
      <c r="K61" s="102"/>
      <c r="L61" s="103"/>
    </row>
    <row r="62" spans="1:12">
      <c r="A62" s="25" t="s">
        <v>30</v>
      </c>
      <c r="B62" s="94" t="s">
        <v>38</v>
      </c>
      <c r="C62" s="94"/>
      <c r="D62" s="94"/>
      <c r="E62" s="95"/>
      <c r="F62" s="96" t="s">
        <v>60</v>
      </c>
      <c r="G62" s="97"/>
      <c r="H62" s="98"/>
      <c r="I62" s="96" t="s">
        <v>42</v>
      </c>
      <c r="J62" s="97"/>
      <c r="K62" s="97"/>
      <c r="L62" s="98"/>
    </row>
    <row r="63" spans="1:12">
      <c r="A63" s="25" t="s">
        <v>31</v>
      </c>
      <c r="B63" s="94" t="s">
        <v>39</v>
      </c>
      <c r="C63" s="94"/>
      <c r="D63" s="94"/>
      <c r="E63" s="95"/>
      <c r="F63" s="96" t="s">
        <v>74</v>
      </c>
      <c r="G63" s="97"/>
      <c r="H63" s="98"/>
      <c r="I63" s="96" t="s">
        <v>75</v>
      </c>
      <c r="J63" s="97"/>
      <c r="K63" s="97"/>
      <c r="L63" s="98"/>
    </row>
    <row r="64" spans="1:12">
      <c r="A64" s="25" t="s">
        <v>32</v>
      </c>
      <c r="B64" s="94" t="s">
        <v>40</v>
      </c>
      <c r="C64" s="94"/>
      <c r="D64" s="94"/>
      <c r="E64" s="95"/>
      <c r="F64" s="96" t="s">
        <v>76</v>
      </c>
      <c r="G64" s="97"/>
      <c r="H64" s="98"/>
      <c r="I64" s="96" t="s">
        <v>77</v>
      </c>
      <c r="J64" s="97"/>
      <c r="K64" s="97"/>
      <c r="L64" s="98"/>
    </row>
    <row r="65" spans="1:12" ht="15.75" thickBot="1">
      <c r="A65" s="35" t="s">
        <v>33</v>
      </c>
      <c r="B65" s="113" t="s">
        <v>41</v>
      </c>
      <c r="C65" s="113"/>
      <c r="D65" s="113"/>
      <c r="E65" s="114"/>
      <c r="F65" s="110" t="s">
        <v>78</v>
      </c>
      <c r="G65" s="111"/>
      <c r="H65" s="112"/>
      <c r="I65" s="110" t="s">
        <v>79</v>
      </c>
      <c r="J65" s="111"/>
      <c r="K65" s="111"/>
      <c r="L65" s="112"/>
    </row>
    <row r="66" spans="1:12">
      <c r="A66" s="72" t="s">
        <v>125</v>
      </c>
      <c r="B66" s="30">
        <f>I4+1</f>
        <v>2015</v>
      </c>
      <c r="C66" s="29" t="s">
        <v>43</v>
      </c>
    </row>
    <row r="67" spans="1:12">
      <c r="A67" s="52" t="s">
        <v>107</v>
      </c>
    </row>
    <row r="68" spans="1:12">
      <c r="A68" s="52" t="s">
        <v>65</v>
      </c>
      <c r="J68" s="17">
        <v>1200</v>
      </c>
      <c r="K68" t="s">
        <v>12</v>
      </c>
    </row>
    <row r="69" spans="1:12">
      <c r="A69" s="52" t="s">
        <v>108</v>
      </c>
      <c r="J69" s="17">
        <v>100000</v>
      </c>
      <c r="K69" t="s">
        <v>12</v>
      </c>
    </row>
    <row r="70" spans="1:12">
      <c r="A70" s="52" t="s">
        <v>109</v>
      </c>
      <c r="B70" s="24"/>
      <c r="C70" s="24"/>
      <c r="D70" s="24"/>
      <c r="E70" s="24"/>
      <c r="F70" s="24"/>
      <c r="G70" s="24"/>
      <c r="H70" s="24"/>
      <c r="I70" s="28"/>
      <c r="J70" s="54">
        <v>25000</v>
      </c>
      <c r="K70" t="s">
        <v>12</v>
      </c>
    </row>
    <row r="71" spans="1:12">
      <c r="A71" s="52" t="s">
        <v>110</v>
      </c>
      <c r="B71" s="24"/>
      <c r="C71" s="24"/>
      <c r="D71" s="24"/>
      <c r="E71" s="24"/>
      <c r="F71" s="24"/>
      <c r="G71" s="24"/>
      <c r="H71" s="24"/>
      <c r="I71" s="28"/>
      <c r="J71" s="55">
        <v>15000</v>
      </c>
      <c r="K71" t="s">
        <v>12</v>
      </c>
    </row>
    <row r="72" spans="1:12">
      <c r="A72" s="52" t="s">
        <v>66</v>
      </c>
      <c r="B72" s="24"/>
      <c r="C72" s="24"/>
      <c r="D72" s="24"/>
      <c r="E72" s="24"/>
      <c r="F72" s="24"/>
      <c r="G72" s="24"/>
      <c r="H72" s="24"/>
      <c r="I72" s="28"/>
      <c r="J72" s="55">
        <v>5000</v>
      </c>
      <c r="K72" t="s">
        <v>12</v>
      </c>
    </row>
    <row r="73" spans="1:12">
      <c r="A73" s="52" t="s">
        <v>81</v>
      </c>
      <c r="B73" s="86"/>
      <c r="C73" s="86"/>
      <c r="D73" s="86"/>
      <c r="E73" s="86"/>
      <c r="F73" s="86"/>
      <c r="G73" s="86"/>
      <c r="H73" s="86"/>
      <c r="I73" s="28"/>
      <c r="J73" s="56">
        <v>6500</v>
      </c>
      <c r="K73" t="s">
        <v>12</v>
      </c>
    </row>
    <row r="74" spans="1:12">
      <c r="A74" s="52" t="s">
        <v>116</v>
      </c>
      <c r="J74" s="17">
        <v>200000</v>
      </c>
      <c r="K74" t="s">
        <v>12</v>
      </c>
    </row>
    <row r="75" spans="1:12">
      <c r="A75" s="119" t="s">
        <v>111</v>
      </c>
      <c r="B75" s="119"/>
      <c r="C75" s="119"/>
      <c r="D75" s="119"/>
      <c r="E75" s="119"/>
      <c r="F75" s="119"/>
      <c r="G75" s="119"/>
      <c r="H75" s="86"/>
      <c r="I75" s="28"/>
      <c r="J75" s="56">
        <v>1500</v>
      </c>
      <c r="K75" t="s">
        <v>12</v>
      </c>
    </row>
    <row r="76" spans="1:12">
      <c r="A76" t="s">
        <v>112</v>
      </c>
      <c r="B76" s="69"/>
      <c r="C76" s="69"/>
      <c r="D76" s="69"/>
      <c r="E76" s="69"/>
      <c r="F76" s="69"/>
      <c r="G76" s="69"/>
      <c r="H76" s="86"/>
      <c r="I76" s="28"/>
      <c r="J76" s="56">
        <v>10000</v>
      </c>
      <c r="K76" t="s">
        <v>12</v>
      </c>
    </row>
    <row r="77" spans="1:12">
      <c r="A77" s="53" t="s">
        <v>113</v>
      </c>
      <c r="B77" s="31"/>
      <c r="C77" s="31"/>
      <c r="D77" s="31"/>
      <c r="E77" s="31"/>
      <c r="F77" s="31"/>
      <c r="G77" s="31"/>
      <c r="J77" s="17">
        <v>2000</v>
      </c>
      <c r="K77" t="s">
        <v>12</v>
      </c>
    </row>
    <row r="78" spans="1:12">
      <c r="A78" t="s">
        <v>114</v>
      </c>
      <c r="B78" s="31"/>
      <c r="C78" s="31"/>
      <c r="D78" s="31"/>
      <c r="E78" s="31"/>
      <c r="F78" s="31"/>
      <c r="G78" s="31"/>
      <c r="J78" s="17">
        <v>5000</v>
      </c>
      <c r="K78" t="s">
        <v>12</v>
      </c>
    </row>
    <row r="79" spans="1:12">
      <c r="A79" s="92" t="s">
        <v>129</v>
      </c>
      <c r="B79" s="31"/>
      <c r="C79" s="31"/>
      <c r="D79" s="31"/>
      <c r="E79" s="31"/>
      <c r="F79" s="31"/>
      <c r="G79" s="31"/>
      <c r="J79" s="17">
        <v>30000</v>
      </c>
      <c r="K79" t="s">
        <v>12</v>
      </c>
    </row>
    <row r="80" spans="1:12">
      <c r="A80" s="19" t="s">
        <v>44</v>
      </c>
      <c r="J80" s="6">
        <f>SUM(J68:J79)</f>
        <v>401200</v>
      </c>
      <c r="K80" s="20" t="s">
        <v>45</v>
      </c>
    </row>
    <row r="81" spans="1:11">
      <c r="A81" s="52" t="s">
        <v>115</v>
      </c>
      <c r="B81" s="24"/>
      <c r="C81" s="24"/>
      <c r="D81" s="24"/>
      <c r="E81" s="24"/>
      <c r="F81" s="24"/>
      <c r="G81" s="24"/>
      <c r="H81" s="87"/>
      <c r="I81" s="28"/>
      <c r="J81" s="57">
        <f>G57</f>
        <v>-55726.198808865767</v>
      </c>
    </row>
    <row r="82" spans="1:11">
      <c r="A82" s="52" t="s">
        <v>54</v>
      </c>
      <c r="B82" s="88"/>
      <c r="C82" s="77">
        <f>J80+J81</f>
        <v>345473.80119113426</v>
      </c>
      <c r="D82" s="88" t="s">
        <v>55</v>
      </c>
      <c r="E82" s="89">
        <f>I4+1</f>
        <v>2015</v>
      </c>
      <c r="F82" s="29" t="s">
        <v>56</v>
      </c>
      <c r="G82" s="90">
        <f>C82/(E6*12)</f>
        <v>9.9624484160130518</v>
      </c>
      <c r="H82" s="91" t="s">
        <v>52</v>
      </c>
      <c r="I82" t="s">
        <v>53</v>
      </c>
    </row>
    <row r="84" spans="1:11">
      <c r="B84" s="29" t="s">
        <v>47</v>
      </c>
    </row>
    <row r="85" spans="1:11">
      <c r="B85" s="29" t="s">
        <v>35</v>
      </c>
      <c r="I85" t="s">
        <v>48</v>
      </c>
    </row>
    <row r="86" spans="1:11">
      <c r="K86" s="23" t="s">
        <v>59</v>
      </c>
    </row>
  </sheetData>
  <mergeCells count="58">
    <mergeCell ref="B26:H26"/>
    <mergeCell ref="B25:H25"/>
    <mergeCell ref="B28:H28"/>
    <mergeCell ref="B27:H27"/>
    <mergeCell ref="A75:G75"/>
    <mergeCell ref="B42:H42"/>
    <mergeCell ref="B43:H43"/>
    <mergeCell ref="B45:H45"/>
    <mergeCell ref="B46:H46"/>
    <mergeCell ref="B49:H49"/>
    <mergeCell ref="B47:H47"/>
    <mergeCell ref="B48:H48"/>
    <mergeCell ref="B44:H44"/>
    <mergeCell ref="B37:H37"/>
    <mergeCell ref="B38:H38"/>
    <mergeCell ref="B30:H30"/>
    <mergeCell ref="A2:K2"/>
    <mergeCell ref="A3:K3"/>
    <mergeCell ref="A7:B7"/>
    <mergeCell ref="B23:H23"/>
    <mergeCell ref="B24:H24"/>
    <mergeCell ref="B22:H22"/>
    <mergeCell ref="A20:B20"/>
    <mergeCell ref="B31:H31"/>
    <mergeCell ref="B29:H29"/>
    <mergeCell ref="B35:H35"/>
    <mergeCell ref="B36:H36"/>
    <mergeCell ref="B32:H32"/>
    <mergeCell ref="B33:H33"/>
    <mergeCell ref="B34:H34"/>
    <mergeCell ref="B39:H39"/>
    <mergeCell ref="B52:H52"/>
    <mergeCell ref="B53:H53"/>
    <mergeCell ref="B50:H50"/>
    <mergeCell ref="B51:H51"/>
    <mergeCell ref="B40:H40"/>
    <mergeCell ref="B41:H41"/>
    <mergeCell ref="B59:E59"/>
    <mergeCell ref="F59:H59"/>
    <mergeCell ref="I59:L59"/>
    <mergeCell ref="B60:E60"/>
    <mergeCell ref="F60:H60"/>
    <mergeCell ref="I60:L60"/>
    <mergeCell ref="B61:E61"/>
    <mergeCell ref="F61:H61"/>
    <mergeCell ref="I61:L61"/>
    <mergeCell ref="B62:E62"/>
    <mergeCell ref="F62:H62"/>
    <mergeCell ref="I62:L62"/>
    <mergeCell ref="B65:E65"/>
    <mergeCell ref="F65:H65"/>
    <mergeCell ref="I65:L65"/>
    <mergeCell ref="B63:E63"/>
    <mergeCell ref="F63:H63"/>
    <mergeCell ref="I63:L63"/>
    <mergeCell ref="B64:E64"/>
    <mergeCell ref="F64:H64"/>
    <mergeCell ref="I64:L64"/>
  </mergeCells>
  <pageMargins left="0.22" right="0.14000000000000001" top="0.41" bottom="0.31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2015-03-25T12:32:59Z</dcterms:modified>
</cp:coreProperties>
</file>