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J73" i="3"/>
  <c r="B52"/>
  <c r="B60"/>
  <c r="G18" l="1"/>
  <c r="G7" l="1"/>
  <c r="B6" l="1"/>
  <c r="K37" l="1"/>
  <c r="K45" l="1"/>
  <c r="K44" l="1"/>
  <c r="K41" l="1"/>
  <c r="K43" l="1"/>
  <c r="K42"/>
  <c r="G13" l="1"/>
  <c r="G14"/>
  <c r="G15"/>
  <c r="G16"/>
  <c r="J12" l="1"/>
  <c r="I7" l="1"/>
  <c r="K38"/>
  <c r="K36"/>
  <c r="K32" l="1"/>
  <c r="K33" l="1"/>
  <c r="K26" l="1"/>
  <c r="K46" l="1"/>
  <c r="K31"/>
  <c r="K30"/>
  <c r="E75"/>
  <c r="K47" l="1"/>
  <c r="K48" s="1"/>
  <c r="K49" s="1"/>
  <c r="G51" s="1"/>
  <c r="A19" l="1"/>
  <c r="I74" l="1"/>
  <c r="C75" l="1"/>
  <c r="G75" s="1"/>
</calcChain>
</file>

<file path=xl/sharedStrings.xml><?xml version="1.0" encoding="utf-8"?>
<sst xmlns="http://schemas.openxmlformats.org/spreadsheetml/2006/main" count="174" uniqueCount="133">
  <si>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</si>
  <si>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</si>
  <si>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</si>
  <si>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</si>
  <si>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</si>
  <si>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</si>
  <si>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</si>
  <si>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</si>
  <si>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</si>
  <si>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</si>
  <si>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</si>
  <si>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</si>
  <si>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</si>
  <si>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</si>
  <si>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</si>
  <si>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</si>
  <si>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</si>
  <si>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</si>
  <si>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</si>
  <si>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</si>
  <si>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</si>
  <si>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</si>
  <si>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</si>
  <si>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</si>
  <si>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года составляет </t>
  </si>
  <si>
    <t>рубля.</t>
  </si>
  <si>
    <t>г.   по дому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</si>
  <si>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</si>
  <si>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</si>
  <si>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</si>
  <si>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</si>
  <si>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</si>
  <si>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</si>
  <si>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</si>
  <si>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</si>
  <si>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</si>
  <si>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</si>
  <si>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</si>
  <si>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Горячее водоснабжение.</t>
  </si>
  <si>
    <t>Холодное водоснабжение.</t>
  </si>
  <si>
    <t>Водоотведение.</t>
  </si>
  <si>
    <t>4,74 руб./м²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</si>
  <si>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</si>
  <si>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</si>
  <si>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</si>
  <si>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</si>
  <si>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</si>
  <si>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</si>
  <si>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</si>
  <si>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 xml:space="preserve">рубля          </t>
  </si>
  <si>
    <t>с  кв. метра.</t>
  </si>
  <si>
    <t xml:space="preserve">    на</t>
  </si>
  <si>
    <t xml:space="preserve">год ,  или </t>
  </si>
  <si>
    <t xml:space="preserve">Перерасход (+) или экономия (-) средств  текущего ремонта общего имущества многоквартирного дома по </t>
  </si>
  <si>
    <r>
      <t>4,50 руб./м</t>
    </r>
    <r>
      <rPr>
        <sz val="11"/>
        <color theme="1"/>
        <rFont val="Calibri"/>
        <family val="2"/>
        <charset val="204"/>
      </rPr>
      <t>²</t>
    </r>
  </si>
  <si>
    <t xml:space="preserve">    рублей  (    </t>
  </si>
  <si>
    <t>( ОАО "Западное управление")</t>
  </si>
  <si>
    <t xml:space="preserve"> - поверка (замена) манометров и термометров</t>
  </si>
  <si>
    <t xml:space="preserve"> - непредвиденные затраты (компенсаторы, арматура, эл.арматура, замки и т.д.)</t>
  </si>
  <si>
    <t>7</t>
  </si>
  <si>
    <t>7   (</t>
  </si>
  <si>
    <t>шт.</t>
  </si>
  <si>
    <t>год</t>
  </si>
  <si>
    <t>мес.</t>
  </si>
  <si>
    <r>
      <t>м</t>
    </r>
    <r>
      <rPr>
        <sz val="11"/>
        <color theme="1"/>
        <rFont val="Calibri"/>
        <family val="2"/>
        <charset val="204"/>
      </rPr>
      <t>²</t>
    </r>
  </si>
  <si>
    <t>Техническое освидетельствование лифта.</t>
  </si>
  <si>
    <t xml:space="preserve">       составит </t>
  </si>
  <si>
    <t xml:space="preserve">1. В </t>
  </si>
  <si>
    <t>Генеральная уборка подъезда  в апреле.</t>
  </si>
  <si>
    <t>6. В</t>
  </si>
  <si>
    <r>
      <t>м</t>
    </r>
    <r>
      <rPr>
        <sz val="11"/>
        <color theme="1"/>
        <rFont val="Calibri"/>
        <family val="2"/>
        <charset val="204"/>
      </rPr>
      <t>³</t>
    </r>
  </si>
  <si>
    <t>состоянию  на   01 ноября</t>
  </si>
  <si>
    <t>31 декабря</t>
  </si>
  <si>
    <t xml:space="preserve">по ул.     Румянцева   за  </t>
  </si>
  <si>
    <t>3.  Соответственно,  компания  имеет  задолженность  перед  поставщиками  услуг:</t>
  </si>
  <si>
    <t>маш/час</t>
  </si>
  <si>
    <t>5.  В</t>
  </si>
  <si>
    <t xml:space="preserve">кв.14-          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</si>
  <si>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</si>
  <si>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>Управление МКД (14%)</t>
  </si>
  <si>
    <t>Ремонт фановой канализационной трубы, монтаж вакуумных клапанов</t>
  </si>
  <si>
    <t xml:space="preserve">кв.4-             </t>
  </si>
  <si>
    <t xml:space="preserve">кв.19 -              </t>
  </si>
  <si>
    <t>кв.13-</t>
  </si>
  <si>
    <t>251,15 руб./чел.</t>
  </si>
  <si>
    <t>301,44 руб./чел.</t>
  </si>
  <si>
    <t>59,76 руб./чел.</t>
  </si>
  <si>
    <t>74,71 руб./чел.</t>
  </si>
  <si>
    <t>93,46 руб./чел.</t>
  </si>
  <si>
    <t>116,82 руб./чел.</t>
  </si>
  <si>
    <t>компл.</t>
  </si>
  <si>
    <t xml:space="preserve"> - техническое освидетельствование лифта</t>
  </si>
  <si>
    <t>19,20 руб./м²</t>
  </si>
  <si>
    <t>Монтаж таблички с номером дома.</t>
  </si>
  <si>
    <t>раб.</t>
  </si>
  <si>
    <t>Монтаж табличек над входом в подъезд</t>
  </si>
  <si>
    <t>Госповерка теплосчетчика (34,6%)</t>
  </si>
  <si>
    <t>Вывоз снега с придомовой территории в марте(19,71%).</t>
  </si>
  <si>
    <t>Перерасход (+) или экономия (-) средств в 2013  году.</t>
  </si>
  <si>
    <t>Всего в 2014году:</t>
  </si>
  <si>
    <t>ИТОГО за 2014год:</t>
  </si>
  <si>
    <t>ИТОГО на 31.12.2014г:</t>
  </si>
  <si>
    <t>Благоустройство территории (посадка цветов) (50%)</t>
  </si>
  <si>
    <t xml:space="preserve">Благоустройство территории (доставка перегноя) </t>
  </si>
  <si>
    <t>м2</t>
  </si>
  <si>
    <t xml:space="preserve"> - </t>
  </si>
  <si>
    <t>Тех.обслуживание ТП"Профсоюзная" (16,78%)</t>
  </si>
  <si>
    <t>Замена оконных ручек в замен сломанных.</t>
  </si>
  <si>
    <t xml:space="preserve"> Гкал/м²</t>
  </si>
  <si>
    <t>Передача бесхозных сетей тепловой энергии(16,78%).</t>
  </si>
  <si>
    <t>Замена манометров в ИТП (34,6%)</t>
  </si>
  <si>
    <t>Замена термометров в ИТП (34,6%)</t>
  </si>
  <si>
    <t>Монтаж сотового поликарбоната на слуховое окно чердачного помещения</t>
  </si>
  <si>
    <t>Аварийный ремонт кабельной линии 10кВ (РТП 86) (16,78%).</t>
  </si>
  <si>
    <t>Установка новогодней елки.</t>
  </si>
  <si>
    <t xml:space="preserve">оф.4 -  </t>
  </si>
  <si>
    <t>кв.32 -</t>
  </si>
  <si>
    <t xml:space="preserve"> - монтаж греющего кабеля (4 водостока)</t>
  </si>
  <si>
    <t xml:space="preserve"> - монтаж снегозадерживающих устройств на кровле (без учета лоджий) (30 м.)</t>
  </si>
  <si>
    <t xml:space="preserve"> - вывоз снега с придомовой территории</t>
  </si>
  <si>
    <t xml:space="preserve"> - приобретение и украшение новогодней елки</t>
  </si>
  <si>
    <t xml:space="preserve"> - организация новогоднего праздника</t>
  </si>
  <si>
    <t xml:space="preserve"> - замена ковриков в тамбуре и подъезде</t>
  </si>
  <si>
    <t xml:space="preserve"> - косметический ремонт подъезда с 1 по 2 этаж</t>
  </si>
  <si>
    <t>Что  с   учетом    перерасхода (+) или экономии (-)   средств   в   2014   году  в  размере</t>
  </si>
  <si>
    <t>Р 7 (1)</t>
  </si>
  <si>
    <t>Корректировка платы за отопление 2013год</t>
  </si>
  <si>
    <t>Восстановление циркуляционной линии системы ГВС в кв. №7</t>
  </si>
  <si>
    <t xml:space="preserve">Замена ламп патронов в светильниках (тамбур, 5 этаж). </t>
  </si>
  <si>
    <t>Устройство контейнерной площадки (16,78%)</t>
  </si>
  <si>
    <t>Генеральная уборка подъезда в сентябре.</t>
  </si>
  <si>
    <t xml:space="preserve">Ремонт металлической двери (вход в мастерскую) (16,78% ) </t>
  </si>
  <si>
    <t xml:space="preserve"> - монтаж вакуумных клапанов на фановые трубопроводы (5 шт.)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</si>
</sst>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1" fillId="0" borderId="14" xfId="0" applyFont="1" applyBorder="1" applyAlignment="1"/>
    <xf numFmtId="0" fontId="2" fillId="0" borderId="0" xfId="0" applyFont="1" applyAlignment="1"/>
    <xf numFmtId="4" fontId="0" fillId="0" borderId="0" xfId="0" applyNumberFormat="1"/>
    <xf numFmtId="0" fontId="1" fillId="0" borderId="0" xfId="0" applyFont="1" applyFill="1" applyBorder="1" applyAlignment="1">
      <alignment horizontal="left"/>
    </xf>
    <xf numFmtId="0" fontId="0" fillId="0" borderId="0" xfId="0" applyFill="1" applyBorder="1"/>
    <xf numFmtId="0" fontId="0" fillId="0" borderId="10" xfId="0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0" fillId="0" borderId="0" xfId="0" applyFill="1"/>
    <xf numFmtId="0" fontId="0" fillId="0" borderId="10" xfId="0" applyFont="1" applyBorder="1" applyAlignment="1">
      <alignment horizontal="center"/>
    </xf>
    <xf numFmtId="0" fontId="0" fillId="0" borderId="0" xfId="0" applyFont="1"/>
    <xf numFmtId="0" fontId="0" fillId="0" borderId="0" xfId="0" applyBorder="1"/>
    <xf numFmtId="0" fontId="0" fillId="0" borderId="0" xfId="0"/>
    <xf numFmtId="4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8" fillId="0" borderId="0" xfId="0" applyFont="1" applyFill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Fill="1"/>
    <xf numFmtId="4" fontId="1" fillId="0" borderId="0" xfId="0" applyNumberFormat="1" applyFont="1" applyFill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0" xfId="0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Font="1" applyBorder="1" applyAlignment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Fill="1" applyAlignment="1">
      <alignment horizontal="right"/>
    </xf>
    <xf numFmtId="49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right"/>
    </xf>
    <xf numFmtId="4" fontId="0" fillId="0" borderId="0" xfId="0" applyNumberFormat="1" applyFill="1" applyAlignment="1"/>
    <xf numFmtId="4" fontId="6" fillId="0" borderId="0" xfId="0" applyNumberFormat="1" applyFont="1" applyFill="1"/>
    <xf numFmtId="4" fontId="1" fillId="0" borderId="0" xfId="0" applyNumberFormat="1" applyFont="1" applyFill="1" applyAlignment="1">
      <alignment horizontal="center"/>
    </xf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0" fontId="1" fillId="0" borderId="0" xfId="0" applyFont="1" applyFill="1" applyBorder="1" applyAlignment="1"/>
    <xf numFmtId="1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left"/>
    </xf>
    <xf numFmtId="4" fontId="0" fillId="0" borderId="0" xfId="0" applyNumberFormat="1" applyFont="1" applyFill="1"/>
    <xf numFmtId="0" fontId="0" fillId="0" borderId="0" xfId="0" applyFont="1" applyFill="1"/>
    <xf numFmtId="0" fontId="8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4" fontId="4" fillId="0" borderId="0" xfId="0" applyNumberFormat="1" applyFont="1" applyAlignment="1"/>
    <xf numFmtId="0" fontId="1" fillId="0" borderId="4" xfId="0" applyFont="1" applyBorder="1" applyAlignment="1"/>
    <xf numFmtId="0" fontId="1" fillId="0" borderId="5" xfId="0" applyFont="1" applyBorder="1" applyAlignment="1"/>
    <xf numFmtId="4" fontId="3" fillId="0" borderId="0" xfId="0" applyNumberFormat="1" applyFont="1" applyBorder="1" applyAlignment="1"/>
    <xf numFmtId="0" fontId="1" fillId="0" borderId="0" xfId="0" applyFont="1" applyAlignment="1"/>
    <xf numFmtId="4" fontId="1" fillId="0" borderId="0" xfId="0" applyNumberFormat="1" applyFont="1" applyAlignment="1"/>
    <xf numFmtId="0" fontId="7" fillId="0" borderId="0" xfId="0" applyFont="1" applyAlignment="1"/>
    <xf numFmtId="4" fontId="8" fillId="0" borderId="0" xfId="0" applyNumberFormat="1" applyFont="1" applyBorder="1"/>
    <xf numFmtId="4" fontId="0" fillId="0" borderId="0" xfId="0" applyNumberFormat="1" applyBorder="1"/>
    <xf numFmtId="4" fontId="0" fillId="0" borderId="0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4" fontId="3" fillId="0" borderId="0" xfId="0" applyNumberFormat="1" applyFont="1" applyFill="1"/>
    <xf numFmtId="0" fontId="0" fillId="0" borderId="0" xfId="0" applyFill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4" fontId="0" fillId="0" borderId="8" xfId="0" applyNumberFormat="1" applyBorder="1" applyAlignment="1"/>
    <xf numFmtId="4" fontId="0" fillId="0" borderId="9" xfId="0" applyNumberFormat="1" applyBorder="1" applyAlignment="1"/>
    <xf numFmtId="0" fontId="0" fillId="0" borderId="0" xfId="0" applyFill="1" applyBorder="1" applyAlignment="1">
      <alignment horizontal="left"/>
    </xf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4" fontId="1" fillId="0" borderId="6" xfId="0" applyNumberFormat="1" applyFont="1" applyBorder="1" applyAlignment="1"/>
    <xf numFmtId="4" fontId="1" fillId="0" borderId="7" xfId="0" applyNumberFormat="1" applyFont="1" applyBorder="1" applyAlignment="1"/>
    <xf numFmtId="4" fontId="3" fillId="0" borderId="13" xfId="0" applyNumberFormat="1" applyFont="1" applyBorder="1" applyAlignment="1"/>
    <xf numFmtId="4" fontId="3" fillId="0" borderId="15" xfId="0" applyNumberFormat="1" applyFont="1" applyBorder="1" applyAlignment="1"/>
    <xf numFmtId="0" fontId="0" fillId="0" borderId="9" xfId="0" applyFill="1" applyBorder="1" applyAlignment="1">
      <alignment horizontal="left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0" fontId="0" fillId="0" borderId="8" xfId="0" applyFill="1" applyBorder="1" applyAlignment="1">
      <alignment horizontal="left"/>
    </xf>
    <xf numFmtId="4" fontId="8" fillId="0" borderId="8" xfId="0" applyNumberFormat="1" applyFont="1" applyFill="1" applyBorder="1" applyAlignment="1"/>
    <xf numFmtId="4" fontId="8" fillId="0" borderId="9" xfId="0" applyNumberFormat="1" applyFont="1" applyFill="1" applyBorder="1" applyAlignment="1"/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2" fontId="0" fillId="0" borderId="8" xfId="0" applyNumberFormat="1" applyBorder="1" applyAlignment="1"/>
    <xf numFmtId="2" fontId="0" fillId="0" borderId="9" xfId="0" applyNumberForma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4" fontId="0" fillId="0" borderId="13" xfId="0" applyNumberFormat="1" applyFont="1" applyBorder="1" applyAlignment="1"/>
    <xf numFmtId="4" fontId="0" fillId="0" borderId="15" xfId="0" applyNumberFormat="1" applyFont="1" applyBorder="1" applyAlignment="1"/>
    <xf numFmtId="4" fontId="0" fillId="0" borderId="4" xfId="0" applyNumberFormat="1" applyFont="1" applyBorder="1" applyAlignment="1"/>
    <xf numFmtId="4" fontId="0" fillId="0" borderId="5" xfId="0" applyNumberFormat="1" applyFont="1" applyBorder="1" applyAlignment="1"/>
    <xf numFmtId="0" fontId="9" fillId="0" borderId="0" xfId="0" applyFont="1" applyFill="1" applyBorder="1" applyAlignment="1">
      <alignment horizontal="left"/>
    </xf>
    <xf numFmtId="0" fontId="9" fillId="0" borderId="9" xfId="0" applyFont="1" applyFill="1" applyBorder="1" applyAlignment="1">
      <alignment horizontal="left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9"/>
  <sheetViews>
    <sheetView tabSelected="1" topLeftCell="A46" workbookViewId="0">
      <selection activeCell="P22" sqref="P22"/>
    </sheetView>
  </sheetViews>
  <sheetFormatPr defaultRowHeight="15"/>
  <cols>
    <col min="1" max="1" width="5" customWidth="1"/>
    <col min="2" max="2" width="9" style="25" customWidth="1"/>
    <col min="3" max="3" width="10" style="25" bestFit="1" customWidth="1"/>
    <col min="4" max="4" width="6.42578125" style="25" customWidth="1"/>
    <col min="5" max="5" width="9.140625" style="25"/>
    <col min="6" max="6" width="9" style="25" customWidth="1"/>
    <col min="7" max="7" width="13" style="25" customWidth="1"/>
    <col min="8" max="8" width="9.140625" style="25"/>
    <col min="9" max="9" width="10.42578125" bestFit="1" customWidth="1"/>
    <col min="10" max="10" width="10" bestFit="1" customWidth="1"/>
    <col min="11" max="11" width="9.140625" style="12"/>
    <col min="12" max="12" width="2.28515625" style="12" customWidth="1"/>
  </cols>
  <sheetData>
    <row r="1" spans="1:12" s="29" customFormat="1">
      <c r="B1" s="25"/>
      <c r="C1" s="25"/>
      <c r="D1" s="25"/>
      <c r="E1" s="25"/>
      <c r="F1" s="25"/>
      <c r="G1" s="25"/>
      <c r="H1" s="25"/>
      <c r="K1" s="74" t="s">
        <v>125</v>
      </c>
      <c r="L1" s="12"/>
    </row>
    <row r="2" spans="1:12" ht="18.75">
      <c r="A2" s="121" t="s">
        <v>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</row>
    <row r="3" spans="1:12" ht="18.75">
      <c r="A3" s="121" t="s">
        <v>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</row>
    <row r="4" spans="1:12" ht="18.75">
      <c r="A4" s="1"/>
      <c r="B4" s="3"/>
      <c r="C4" s="51" t="s">
        <v>2</v>
      </c>
      <c r="D4" s="52" t="s">
        <v>59</v>
      </c>
      <c r="E4" s="127" t="s">
        <v>73</v>
      </c>
      <c r="F4" s="127"/>
      <c r="G4" s="127"/>
      <c r="H4" s="127"/>
      <c r="I4" s="18">
        <v>2014</v>
      </c>
      <c r="J4" s="18" t="s">
        <v>62</v>
      </c>
    </row>
    <row r="5" spans="1:12" ht="17.25" customHeight="1">
      <c r="A5" s="29"/>
      <c r="I5" s="29"/>
      <c r="J5" s="29"/>
    </row>
    <row r="6" spans="1:12" ht="15.75">
      <c r="A6" s="4" t="s">
        <v>67</v>
      </c>
      <c r="B6" s="31">
        <f>I4</f>
        <v>2014</v>
      </c>
      <c r="C6" s="25" t="s">
        <v>26</v>
      </c>
      <c r="D6" s="53" t="s">
        <v>60</v>
      </c>
      <c r="E6" s="30">
        <v>2760.4</v>
      </c>
      <c r="F6" s="25" t="s">
        <v>46</v>
      </c>
      <c r="I6" s="29"/>
      <c r="J6" s="29"/>
    </row>
    <row r="7" spans="1:12" ht="15.75">
      <c r="A7" s="122">
        <v>1401096.56</v>
      </c>
      <c r="B7" s="122"/>
      <c r="C7" s="54" t="s">
        <v>3</v>
      </c>
      <c r="G7" s="80">
        <f>(A7-J8)</f>
        <v>1102974.21</v>
      </c>
      <c r="H7" s="25" t="s">
        <v>55</v>
      </c>
      <c r="I7" s="7">
        <f>(G7/A7)*100</f>
        <v>78.722212407687294</v>
      </c>
      <c r="J7" s="29" t="s">
        <v>4</v>
      </c>
    </row>
    <row r="8" spans="1:12">
      <c r="A8" s="29" t="s">
        <v>5</v>
      </c>
      <c r="I8" s="29"/>
      <c r="J8" s="6">
        <v>298122.34999999998</v>
      </c>
      <c r="K8" s="12" t="s">
        <v>6</v>
      </c>
    </row>
    <row r="9" spans="1:12">
      <c r="A9" s="29" t="s">
        <v>7</v>
      </c>
      <c r="I9" s="29"/>
      <c r="J9" s="29"/>
    </row>
    <row r="10" spans="1:12">
      <c r="A10" s="27" t="s">
        <v>81</v>
      </c>
      <c r="B10" s="64">
        <v>18298.72</v>
      </c>
      <c r="C10" s="65" t="s">
        <v>12</v>
      </c>
      <c r="D10" s="65"/>
      <c r="E10" s="65" t="s">
        <v>83</v>
      </c>
      <c r="F10" s="64">
        <v>51701.43</v>
      </c>
      <c r="G10" s="65" t="s">
        <v>12</v>
      </c>
      <c r="H10" s="65"/>
      <c r="I10" s="65" t="s">
        <v>82</v>
      </c>
      <c r="J10" s="64">
        <v>22523.73</v>
      </c>
      <c r="K10" s="65" t="s">
        <v>12</v>
      </c>
    </row>
    <row r="11" spans="1:12">
      <c r="A11" s="29" t="s">
        <v>115</v>
      </c>
      <c r="B11" s="64">
        <v>36134.449999999997</v>
      </c>
      <c r="C11" s="65" t="s">
        <v>12</v>
      </c>
      <c r="D11" s="65"/>
      <c r="E11" s="65" t="s">
        <v>77</v>
      </c>
      <c r="F11" s="64">
        <v>12812.28</v>
      </c>
      <c r="G11" s="65" t="s">
        <v>12</v>
      </c>
      <c r="H11" s="65"/>
      <c r="I11" s="25" t="s">
        <v>116</v>
      </c>
      <c r="J11" s="64">
        <v>15248.68</v>
      </c>
      <c r="K11" s="65" t="s">
        <v>12</v>
      </c>
    </row>
    <row r="12" spans="1:12" ht="15.75">
      <c r="A12" s="29" t="s">
        <v>74</v>
      </c>
      <c r="I12" s="29"/>
      <c r="J12" s="36">
        <f>G13+G14+G15+G16</f>
        <v>298122.34999999998</v>
      </c>
      <c r="K12" s="68"/>
    </row>
    <row r="13" spans="1:12">
      <c r="A13" s="8" t="s">
        <v>8</v>
      </c>
      <c r="B13" s="25" t="s">
        <v>9</v>
      </c>
      <c r="G13" s="37">
        <f>(J8*43.5/100)</f>
        <v>129683.22224999999</v>
      </c>
      <c r="H13" s="25" t="s">
        <v>12</v>
      </c>
      <c r="I13" s="29"/>
      <c r="J13" s="29"/>
    </row>
    <row r="14" spans="1:12">
      <c r="A14" s="8" t="s">
        <v>8</v>
      </c>
      <c r="B14" s="25" t="s">
        <v>10</v>
      </c>
      <c r="G14" s="37">
        <f>(J8*36.6/100)</f>
        <v>109112.7801</v>
      </c>
      <c r="H14" s="25" t="s">
        <v>12</v>
      </c>
      <c r="I14" s="29"/>
      <c r="J14" s="29"/>
    </row>
    <row r="15" spans="1:12">
      <c r="A15" s="8" t="s">
        <v>8</v>
      </c>
      <c r="B15" s="25" t="s">
        <v>11</v>
      </c>
      <c r="G15" s="37">
        <f>(J8*12.5/100)</f>
        <v>37265.293749999997</v>
      </c>
      <c r="H15" s="25" t="s">
        <v>12</v>
      </c>
      <c r="I15" s="29"/>
      <c r="J15" s="29"/>
      <c r="K15" s="5"/>
    </row>
    <row r="16" spans="1:12">
      <c r="A16" s="8" t="s">
        <v>8</v>
      </c>
      <c r="B16" s="25" t="s">
        <v>16</v>
      </c>
      <c r="G16" s="37">
        <f>(J8*7.4/100)</f>
        <v>22061.053900000003</v>
      </c>
      <c r="H16" s="25" t="s">
        <v>12</v>
      </c>
      <c r="I16" s="29"/>
      <c r="J16" s="29"/>
    </row>
    <row r="17" spans="1:12">
      <c r="A17" s="29"/>
      <c r="G17" s="55"/>
      <c r="I17" s="29"/>
      <c r="J17" s="29"/>
    </row>
    <row r="18" spans="1:12">
      <c r="A18" s="9" t="s">
        <v>13</v>
      </c>
      <c r="G18" s="56">
        <f>E6*4.5*12</f>
        <v>149061.6</v>
      </c>
      <c r="H18" s="25" t="s">
        <v>14</v>
      </c>
      <c r="I18" s="29"/>
      <c r="J18" s="29"/>
    </row>
    <row r="19" spans="1:12" ht="15.75" thickBot="1">
      <c r="A19" s="126">
        <f>(G18*I7/100)</f>
        <v>117344.58937029721</v>
      </c>
      <c r="B19" s="126"/>
      <c r="C19" s="25" t="s">
        <v>17</v>
      </c>
      <c r="I19" s="29"/>
      <c r="J19" s="29"/>
    </row>
    <row r="20" spans="1:12">
      <c r="A20" s="10" t="s">
        <v>2</v>
      </c>
      <c r="B20" s="123" t="s">
        <v>23</v>
      </c>
      <c r="C20" s="124"/>
      <c r="D20" s="124"/>
      <c r="E20" s="124"/>
      <c r="F20" s="124"/>
      <c r="G20" s="124"/>
      <c r="H20" s="125"/>
      <c r="I20" s="10" t="s">
        <v>21</v>
      </c>
      <c r="J20" s="13" t="s">
        <v>20</v>
      </c>
      <c r="K20" s="69" t="s">
        <v>18</v>
      </c>
      <c r="L20" s="70"/>
    </row>
    <row r="21" spans="1:12" ht="15.75" thickBot="1">
      <c r="A21" s="11" t="s">
        <v>15</v>
      </c>
      <c r="B21" s="113"/>
      <c r="C21" s="114"/>
      <c r="D21" s="114"/>
      <c r="E21" s="114"/>
      <c r="F21" s="114"/>
      <c r="G21" s="114"/>
      <c r="H21" s="115"/>
      <c r="I21" s="11" t="s">
        <v>22</v>
      </c>
      <c r="J21" s="14"/>
      <c r="K21" s="105" t="s">
        <v>19</v>
      </c>
      <c r="L21" s="106"/>
    </row>
    <row r="22" spans="1:12" ht="15.75" thickBot="1">
      <c r="A22" s="43"/>
      <c r="B22" s="116" t="s">
        <v>98</v>
      </c>
      <c r="C22" s="117"/>
      <c r="D22" s="117"/>
      <c r="E22" s="117"/>
      <c r="F22" s="117"/>
      <c r="G22" s="117"/>
      <c r="H22" s="117"/>
      <c r="I22" s="43"/>
      <c r="J22" s="17"/>
      <c r="K22" s="107">
        <v>145083.34</v>
      </c>
      <c r="L22" s="108"/>
    </row>
    <row r="23" spans="1:12">
      <c r="A23" s="26">
        <v>1</v>
      </c>
      <c r="B23" s="118" t="s">
        <v>126</v>
      </c>
      <c r="C23" s="119"/>
      <c r="D23" s="119"/>
      <c r="E23" s="119"/>
      <c r="F23" s="119"/>
      <c r="G23" s="119"/>
      <c r="H23" s="120"/>
      <c r="I23" s="26" t="s">
        <v>108</v>
      </c>
      <c r="J23" s="48">
        <v>1.9452000000000001E-2</v>
      </c>
      <c r="K23" s="109">
        <v>-100123</v>
      </c>
      <c r="L23" s="110"/>
    </row>
    <row r="24" spans="1:12">
      <c r="A24" s="26">
        <v>2</v>
      </c>
      <c r="B24" s="100" t="s">
        <v>80</v>
      </c>
      <c r="C24" s="101"/>
      <c r="D24" s="101"/>
      <c r="E24" s="101"/>
      <c r="F24" s="101"/>
      <c r="G24" s="101"/>
      <c r="H24" s="102"/>
      <c r="I24" s="22" t="s">
        <v>61</v>
      </c>
      <c r="J24" s="24">
        <v>2</v>
      </c>
      <c r="K24" s="88">
        <v>4339.2</v>
      </c>
      <c r="L24" s="89"/>
    </row>
    <row r="25" spans="1:12">
      <c r="A25" s="26">
        <v>3</v>
      </c>
      <c r="B25" s="100" t="s">
        <v>93</v>
      </c>
      <c r="C25" s="111"/>
      <c r="D25" s="111"/>
      <c r="E25" s="111"/>
      <c r="F25" s="111"/>
      <c r="G25" s="111"/>
      <c r="H25" s="112"/>
      <c r="I25" s="16" t="s">
        <v>61</v>
      </c>
      <c r="J25" s="22">
        <v>1</v>
      </c>
      <c r="K25" s="85">
        <v>1325</v>
      </c>
      <c r="L25" s="86"/>
    </row>
    <row r="26" spans="1:12">
      <c r="A26" s="26">
        <v>4</v>
      </c>
      <c r="B26" s="100" t="s">
        <v>97</v>
      </c>
      <c r="C26" s="101"/>
      <c r="D26" s="101"/>
      <c r="E26" s="101"/>
      <c r="F26" s="101"/>
      <c r="G26" s="101"/>
      <c r="H26" s="101"/>
      <c r="I26" s="16" t="s">
        <v>75</v>
      </c>
      <c r="J26" s="16">
        <v>18</v>
      </c>
      <c r="K26" s="85">
        <f>66258*0.1971</f>
        <v>13059.451800000001</v>
      </c>
      <c r="L26" s="86"/>
    </row>
    <row r="27" spans="1:12">
      <c r="A27" s="26">
        <v>5</v>
      </c>
      <c r="B27" s="100" t="s">
        <v>127</v>
      </c>
      <c r="C27" s="101"/>
      <c r="D27" s="101"/>
      <c r="E27" s="101"/>
      <c r="F27" s="101"/>
      <c r="G27" s="101"/>
      <c r="H27" s="102"/>
      <c r="I27" s="16" t="s">
        <v>94</v>
      </c>
      <c r="J27" s="16">
        <v>1</v>
      </c>
      <c r="K27" s="85">
        <v>3080</v>
      </c>
      <c r="L27" s="86"/>
    </row>
    <row r="28" spans="1:12">
      <c r="A28" s="26">
        <v>6</v>
      </c>
      <c r="B28" s="100" t="s">
        <v>128</v>
      </c>
      <c r="C28" s="101"/>
      <c r="D28" s="101"/>
      <c r="E28" s="101"/>
      <c r="F28" s="101"/>
      <c r="G28" s="101"/>
      <c r="H28" s="102"/>
      <c r="I28" s="16" t="s">
        <v>61</v>
      </c>
      <c r="J28" s="35">
        <v>2</v>
      </c>
      <c r="K28" s="88">
        <v>314</v>
      </c>
      <c r="L28" s="89"/>
    </row>
    <row r="29" spans="1:12">
      <c r="A29" s="26">
        <v>7</v>
      </c>
      <c r="B29" s="100" t="s">
        <v>68</v>
      </c>
      <c r="C29" s="101"/>
      <c r="D29" s="101"/>
      <c r="E29" s="101"/>
      <c r="F29" s="101"/>
      <c r="G29" s="101"/>
      <c r="H29" s="101"/>
      <c r="I29" s="16" t="s">
        <v>64</v>
      </c>
      <c r="J29" s="44">
        <v>361.6</v>
      </c>
      <c r="K29" s="85">
        <v>2758</v>
      </c>
      <c r="L29" s="86"/>
    </row>
    <row r="30" spans="1:12">
      <c r="A30" s="26">
        <v>8</v>
      </c>
      <c r="B30" s="97" t="s">
        <v>95</v>
      </c>
      <c r="C30" s="87"/>
      <c r="D30" s="87"/>
      <c r="E30" s="87"/>
      <c r="F30" s="87"/>
      <c r="G30" s="87"/>
      <c r="H30" s="94"/>
      <c r="I30" s="22" t="s">
        <v>61</v>
      </c>
      <c r="J30" s="45">
        <v>1</v>
      </c>
      <c r="K30" s="98">
        <f>3098/6</f>
        <v>516.33333333333337</v>
      </c>
      <c r="L30" s="99"/>
    </row>
    <row r="31" spans="1:12">
      <c r="A31" s="26">
        <v>9</v>
      </c>
      <c r="B31" s="97" t="s">
        <v>96</v>
      </c>
      <c r="C31" s="87"/>
      <c r="D31" s="87"/>
      <c r="E31" s="87"/>
      <c r="F31" s="87"/>
      <c r="G31" s="87"/>
      <c r="H31" s="94"/>
      <c r="I31" s="16" t="s">
        <v>61</v>
      </c>
      <c r="J31" s="2">
        <v>1</v>
      </c>
      <c r="K31" s="85">
        <f>(8775+400+1650)*0.346</f>
        <v>3745.45</v>
      </c>
      <c r="L31" s="86"/>
    </row>
    <row r="32" spans="1:12">
      <c r="A32" s="26">
        <v>10</v>
      </c>
      <c r="B32" s="87" t="s">
        <v>129</v>
      </c>
      <c r="C32" s="87"/>
      <c r="D32" s="87"/>
      <c r="E32" s="87"/>
      <c r="F32" s="87"/>
      <c r="G32" s="87"/>
      <c r="H32" s="94"/>
      <c r="I32" s="16" t="s">
        <v>94</v>
      </c>
      <c r="J32" s="46">
        <v>1</v>
      </c>
      <c r="K32" s="85">
        <f>19755*0.1678</f>
        <v>3314.8890000000001</v>
      </c>
      <c r="L32" s="86"/>
    </row>
    <row r="33" spans="1:12">
      <c r="A33" s="26">
        <v>11</v>
      </c>
      <c r="B33" s="100" t="s">
        <v>102</v>
      </c>
      <c r="C33" s="101"/>
      <c r="D33" s="101"/>
      <c r="E33" s="101"/>
      <c r="F33" s="101"/>
      <c r="G33" s="101"/>
      <c r="H33" s="101"/>
      <c r="I33" s="16" t="s">
        <v>90</v>
      </c>
      <c r="J33" s="34">
        <v>1</v>
      </c>
      <c r="K33" s="85">
        <f>3537*0.5</f>
        <v>1768.5</v>
      </c>
      <c r="L33" s="86"/>
    </row>
    <row r="34" spans="1:12">
      <c r="A34" s="26">
        <v>12</v>
      </c>
      <c r="B34" s="100" t="s">
        <v>103</v>
      </c>
      <c r="C34" s="101"/>
      <c r="D34" s="101"/>
      <c r="E34" s="101"/>
      <c r="F34" s="101"/>
      <c r="G34" s="101"/>
      <c r="H34" s="101"/>
      <c r="I34" s="16" t="s">
        <v>70</v>
      </c>
      <c r="J34" s="35">
        <v>3</v>
      </c>
      <c r="K34" s="85">
        <v>4300</v>
      </c>
      <c r="L34" s="86"/>
    </row>
    <row r="35" spans="1:12" s="29" customFormat="1">
      <c r="A35" s="26">
        <v>13</v>
      </c>
      <c r="B35" s="97" t="s">
        <v>130</v>
      </c>
      <c r="C35" s="87"/>
      <c r="D35" s="87"/>
      <c r="E35" s="87"/>
      <c r="F35" s="87"/>
      <c r="G35" s="87"/>
      <c r="H35" s="94"/>
      <c r="I35" s="16" t="s">
        <v>104</v>
      </c>
      <c r="J35" s="22">
        <v>396.5</v>
      </c>
      <c r="K35" s="103">
        <v>2758</v>
      </c>
      <c r="L35" s="104"/>
    </row>
    <row r="36" spans="1:12" s="29" customFormat="1">
      <c r="A36" s="26">
        <v>14</v>
      </c>
      <c r="B36" s="97" t="s">
        <v>131</v>
      </c>
      <c r="C36" s="87"/>
      <c r="D36" s="87"/>
      <c r="E36" s="87"/>
      <c r="F36" s="87"/>
      <c r="G36" s="87"/>
      <c r="H36" s="94"/>
      <c r="I36" s="16" t="s">
        <v>61</v>
      </c>
      <c r="J36" s="16">
        <v>1</v>
      </c>
      <c r="K36" s="85">
        <f>6000*0.1678</f>
        <v>1006.8000000000001</v>
      </c>
      <c r="L36" s="86"/>
    </row>
    <row r="37" spans="1:12" s="29" customFormat="1" ht="15" customHeight="1">
      <c r="A37" s="26">
        <v>15</v>
      </c>
      <c r="B37" s="101" t="s">
        <v>106</v>
      </c>
      <c r="C37" s="101"/>
      <c r="D37" s="101"/>
      <c r="E37" s="101"/>
      <c r="F37" s="101"/>
      <c r="G37" s="101"/>
      <c r="H37" s="101"/>
      <c r="I37" s="16" t="s">
        <v>63</v>
      </c>
      <c r="J37" s="2">
        <v>12</v>
      </c>
      <c r="K37" s="98">
        <f>4500*0.1678*12</f>
        <v>9061.2000000000007</v>
      </c>
      <c r="L37" s="99"/>
    </row>
    <row r="38" spans="1:12" s="29" customFormat="1" ht="14.25" customHeight="1">
      <c r="A38" s="26">
        <v>16</v>
      </c>
      <c r="B38" s="100" t="s">
        <v>109</v>
      </c>
      <c r="C38" s="101"/>
      <c r="D38" s="101"/>
      <c r="E38" s="101"/>
      <c r="F38" s="101"/>
      <c r="G38" s="101"/>
      <c r="H38" s="102"/>
      <c r="I38" s="16" t="s">
        <v>105</v>
      </c>
      <c r="J38" s="47" t="s">
        <v>105</v>
      </c>
      <c r="K38" s="98">
        <f>31665.61*0.1678</f>
        <v>5313.4893579999998</v>
      </c>
      <c r="L38" s="99"/>
    </row>
    <row r="39" spans="1:12">
      <c r="A39" s="26">
        <v>17</v>
      </c>
      <c r="B39" s="101" t="s">
        <v>65</v>
      </c>
      <c r="C39" s="101"/>
      <c r="D39" s="101"/>
      <c r="E39" s="101"/>
      <c r="F39" s="101"/>
      <c r="G39" s="101"/>
      <c r="H39" s="102"/>
      <c r="I39" s="16" t="s">
        <v>61</v>
      </c>
      <c r="J39" s="16">
        <v>1</v>
      </c>
      <c r="K39" s="85">
        <v>6500</v>
      </c>
      <c r="L39" s="86"/>
    </row>
    <row r="40" spans="1:12">
      <c r="A40" s="26">
        <v>18</v>
      </c>
      <c r="B40" s="97" t="s">
        <v>107</v>
      </c>
      <c r="C40" s="87"/>
      <c r="D40" s="87"/>
      <c r="E40" s="87"/>
      <c r="F40" s="87"/>
      <c r="G40" s="87"/>
      <c r="H40" s="94"/>
      <c r="I40" s="16" t="s">
        <v>61</v>
      </c>
      <c r="J40" s="16">
        <v>5</v>
      </c>
      <c r="K40" s="85">
        <v>350</v>
      </c>
      <c r="L40" s="86"/>
    </row>
    <row r="41" spans="1:12">
      <c r="A41" s="26">
        <v>19</v>
      </c>
      <c r="B41" s="97" t="s">
        <v>112</v>
      </c>
      <c r="C41" s="87"/>
      <c r="D41" s="87"/>
      <c r="E41" s="87"/>
      <c r="F41" s="87"/>
      <c r="G41" s="87"/>
      <c r="H41" s="94"/>
      <c r="I41" s="16" t="s">
        <v>61</v>
      </c>
      <c r="J41" s="49">
        <v>1</v>
      </c>
      <c r="K41" s="85">
        <f>6780.01/6</f>
        <v>1130.0016666666668</v>
      </c>
      <c r="L41" s="86"/>
    </row>
    <row r="42" spans="1:12">
      <c r="A42" s="26">
        <v>21</v>
      </c>
      <c r="B42" s="97" t="s">
        <v>110</v>
      </c>
      <c r="C42" s="87"/>
      <c r="D42" s="87"/>
      <c r="E42" s="87"/>
      <c r="F42" s="87"/>
      <c r="G42" s="87"/>
      <c r="H42" s="94"/>
      <c r="I42" s="16" t="s">
        <v>61</v>
      </c>
      <c r="J42" s="2">
        <v>3</v>
      </c>
      <c r="K42" s="88">
        <f>380*3*0.346</f>
        <v>394.44</v>
      </c>
      <c r="L42" s="89"/>
    </row>
    <row r="43" spans="1:12">
      <c r="A43" s="26">
        <v>22</v>
      </c>
      <c r="B43" s="97" t="s">
        <v>111</v>
      </c>
      <c r="C43" s="87"/>
      <c r="D43" s="87"/>
      <c r="E43" s="87"/>
      <c r="F43" s="87"/>
      <c r="G43" s="87"/>
      <c r="H43" s="94"/>
      <c r="I43" s="16" t="s">
        <v>61</v>
      </c>
      <c r="J43" s="2">
        <v>3</v>
      </c>
      <c r="K43" s="88">
        <f>250*3*0.346</f>
        <v>259.5</v>
      </c>
      <c r="L43" s="89"/>
    </row>
    <row r="44" spans="1:12">
      <c r="A44" s="26">
        <v>23</v>
      </c>
      <c r="B44" s="100" t="s">
        <v>113</v>
      </c>
      <c r="C44" s="101"/>
      <c r="D44" s="101"/>
      <c r="E44" s="101"/>
      <c r="F44" s="101"/>
      <c r="G44" s="101"/>
      <c r="H44" s="102"/>
      <c r="I44" s="16" t="s">
        <v>94</v>
      </c>
      <c r="J44" s="50">
        <v>1</v>
      </c>
      <c r="K44" s="98">
        <f>(32200.28+29166.2)*0.1678</f>
        <v>10297.295344</v>
      </c>
      <c r="L44" s="99"/>
    </row>
    <row r="45" spans="1:12">
      <c r="A45" s="23">
        <v>18</v>
      </c>
      <c r="B45" s="87" t="s">
        <v>114</v>
      </c>
      <c r="C45" s="87"/>
      <c r="D45" s="87"/>
      <c r="E45" s="87"/>
      <c r="F45" s="87"/>
      <c r="G45" s="87"/>
      <c r="H45" s="94"/>
      <c r="I45" s="16" t="s">
        <v>61</v>
      </c>
      <c r="J45" s="2">
        <v>1</v>
      </c>
      <c r="K45" s="98">
        <f>6165/7</f>
        <v>880.71428571428567</v>
      </c>
      <c r="L45" s="99"/>
    </row>
    <row r="46" spans="1:12">
      <c r="A46" s="16"/>
      <c r="B46" s="97" t="s">
        <v>99</v>
      </c>
      <c r="C46" s="87"/>
      <c r="D46" s="87"/>
      <c r="E46" s="87"/>
      <c r="F46" s="87"/>
      <c r="G46" s="87"/>
      <c r="H46" s="87"/>
      <c r="I46" s="16"/>
      <c r="J46" s="40"/>
      <c r="K46" s="95">
        <f>SUM(K24:L45)</f>
        <v>76472.264787714288</v>
      </c>
      <c r="L46" s="96"/>
    </row>
    <row r="47" spans="1:12">
      <c r="A47" s="16"/>
      <c r="B47" s="97" t="s">
        <v>79</v>
      </c>
      <c r="C47" s="87"/>
      <c r="D47" s="87"/>
      <c r="E47" s="87"/>
      <c r="F47" s="87"/>
      <c r="G47" s="87"/>
      <c r="H47" s="87"/>
      <c r="I47" s="16"/>
      <c r="J47" s="40"/>
      <c r="K47" s="85">
        <f>K46*0.14</f>
        <v>10706.117070280001</v>
      </c>
      <c r="L47" s="86"/>
    </row>
    <row r="48" spans="1:12" ht="15.75" thickBot="1">
      <c r="A48" s="16"/>
      <c r="B48" s="25" t="s">
        <v>100</v>
      </c>
      <c r="I48" s="41"/>
      <c r="J48" s="29"/>
      <c r="K48" s="90">
        <f>SUM(K46:L47)</f>
        <v>87178.381857994289</v>
      </c>
      <c r="L48" s="91"/>
    </row>
    <row r="49" spans="1:12" ht="16.5" thickBot="1">
      <c r="A49" s="15"/>
      <c r="B49" s="57" t="s">
        <v>101</v>
      </c>
      <c r="C49" s="58"/>
      <c r="D49" s="58"/>
      <c r="E49" s="58"/>
      <c r="F49" s="58"/>
      <c r="G49" s="58"/>
      <c r="H49" s="59"/>
      <c r="I49" s="15"/>
      <c r="J49" s="15"/>
      <c r="K49" s="92">
        <f>K48+K22+K23</f>
        <v>132138.72185799427</v>
      </c>
      <c r="L49" s="93"/>
    </row>
    <row r="50" spans="1:12" ht="15.75">
      <c r="A50" s="29" t="s">
        <v>53</v>
      </c>
      <c r="I50" s="29"/>
      <c r="J50" s="29"/>
      <c r="L50" s="71"/>
    </row>
    <row r="51" spans="1:12" ht="15.75">
      <c r="A51" s="29" t="s">
        <v>71</v>
      </c>
      <c r="C51" s="25" t="s">
        <v>72</v>
      </c>
      <c r="D51" s="31">
        <v>2014</v>
      </c>
      <c r="E51" s="25" t="s">
        <v>24</v>
      </c>
      <c r="G51" s="56">
        <f>K49-G18</f>
        <v>-16922.878142005735</v>
      </c>
      <c r="H51" s="25" t="s">
        <v>25</v>
      </c>
      <c r="I51" s="29"/>
      <c r="L51" s="71"/>
    </row>
    <row r="52" spans="1:12" ht="15.75" thickBot="1">
      <c r="A52" s="29" t="s">
        <v>76</v>
      </c>
      <c r="B52" s="31">
        <f>I4</f>
        <v>2014</v>
      </c>
      <c r="C52" s="25" t="s">
        <v>27</v>
      </c>
      <c r="I52" s="29"/>
      <c r="J52" s="29"/>
      <c r="K52" s="19"/>
      <c r="L52" s="19"/>
    </row>
    <row r="53" spans="1:12" s="29" customFormat="1">
      <c r="A53" s="82" t="s">
        <v>2</v>
      </c>
      <c r="B53" s="128" t="s">
        <v>33</v>
      </c>
      <c r="C53" s="129"/>
      <c r="D53" s="129"/>
      <c r="E53" s="129"/>
      <c r="F53" s="128" t="s">
        <v>34</v>
      </c>
      <c r="G53" s="129"/>
      <c r="H53" s="130"/>
      <c r="I53" s="131" t="s">
        <v>35</v>
      </c>
      <c r="J53" s="132"/>
      <c r="K53" s="132"/>
      <c r="L53" s="133"/>
    </row>
    <row r="54" spans="1:12" s="29" customFormat="1" ht="15.75" thickBot="1">
      <c r="A54" s="83"/>
      <c r="B54" s="134"/>
      <c r="C54" s="135"/>
      <c r="D54" s="135"/>
      <c r="E54" s="135"/>
      <c r="F54" s="134"/>
      <c r="G54" s="135"/>
      <c r="H54" s="136"/>
      <c r="I54" s="137" t="s">
        <v>56</v>
      </c>
      <c r="J54" s="138"/>
      <c r="K54" s="138"/>
      <c r="L54" s="139"/>
    </row>
    <row r="55" spans="1:12">
      <c r="A55" s="38" t="s">
        <v>28</v>
      </c>
      <c r="B55" s="119" t="s">
        <v>36</v>
      </c>
      <c r="C55" s="119"/>
      <c r="D55" s="119"/>
      <c r="E55" s="120"/>
      <c r="F55" s="140" t="s">
        <v>78</v>
      </c>
      <c r="G55" s="141"/>
      <c r="H55" s="142"/>
      <c r="I55" s="143" t="s">
        <v>92</v>
      </c>
      <c r="J55" s="144"/>
      <c r="K55" s="144"/>
      <c r="L55" s="145"/>
    </row>
    <row r="56" spans="1:12">
      <c r="A56" s="22" t="s">
        <v>29</v>
      </c>
      <c r="B56" s="87" t="s">
        <v>37</v>
      </c>
      <c r="C56" s="87"/>
      <c r="D56" s="87"/>
      <c r="E56" s="94"/>
      <c r="F56" s="146" t="s">
        <v>54</v>
      </c>
      <c r="G56" s="147"/>
      <c r="H56" s="148"/>
      <c r="I56" s="149" t="s">
        <v>41</v>
      </c>
      <c r="J56" s="150"/>
      <c r="K56" s="150"/>
      <c r="L56" s="151"/>
    </row>
    <row r="57" spans="1:12">
      <c r="A57" s="22" t="s">
        <v>30</v>
      </c>
      <c r="B57" s="87" t="s">
        <v>38</v>
      </c>
      <c r="C57" s="87"/>
      <c r="D57" s="87"/>
      <c r="E57" s="94"/>
      <c r="F57" s="146" t="s">
        <v>84</v>
      </c>
      <c r="G57" s="147"/>
      <c r="H57" s="148"/>
      <c r="I57" s="149" t="s">
        <v>85</v>
      </c>
      <c r="J57" s="150"/>
      <c r="K57" s="150"/>
      <c r="L57" s="151"/>
    </row>
    <row r="58" spans="1:12">
      <c r="A58" s="22" t="s">
        <v>31</v>
      </c>
      <c r="B58" s="87" t="s">
        <v>39</v>
      </c>
      <c r="C58" s="87"/>
      <c r="D58" s="87"/>
      <c r="E58" s="94"/>
      <c r="F58" s="146" t="s">
        <v>86</v>
      </c>
      <c r="G58" s="147"/>
      <c r="H58" s="148"/>
      <c r="I58" s="149" t="s">
        <v>87</v>
      </c>
      <c r="J58" s="150"/>
      <c r="K58" s="150"/>
      <c r="L58" s="151"/>
    </row>
    <row r="59" spans="1:12" ht="15.75" thickBot="1">
      <c r="A59" s="39" t="s">
        <v>32</v>
      </c>
      <c r="B59" s="152" t="s">
        <v>40</v>
      </c>
      <c r="C59" s="152"/>
      <c r="D59" s="152"/>
      <c r="E59" s="153"/>
      <c r="F59" s="113" t="s">
        <v>88</v>
      </c>
      <c r="G59" s="114"/>
      <c r="H59" s="115"/>
      <c r="I59" s="154" t="s">
        <v>89</v>
      </c>
      <c r="J59" s="155"/>
      <c r="K59" s="155"/>
      <c r="L59" s="156"/>
    </row>
    <row r="60" spans="1:12">
      <c r="A60" s="81" t="s">
        <v>69</v>
      </c>
      <c r="B60" s="31">
        <f>I4+1</f>
        <v>2015</v>
      </c>
      <c r="C60" s="25" t="s">
        <v>42</v>
      </c>
      <c r="I60" s="29"/>
      <c r="J60" s="29"/>
    </row>
    <row r="61" spans="1:12">
      <c r="A61" s="33" t="s">
        <v>43</v>
      </c>
      <c r="I61" s="29"/>
      <c r="J61" s="29"/>
    </row>
    <row r="62" spans="1:12">
      <c r="A62" s="67" t="s">
        <v>57</v>
      </c>
      <c r="I62" s="29"/>
      <c r="J62" s="19">
        <v>1200</v>
      </c>
      <c r="K62" s="29" t="s">
        <v>12</v>
      </c>
    </row>
    <row r="63" spans="1:12">
      <c r="A63" s="67" t="s">
        <v>117</v>
      </c>
      <c r="I63" s="29"/>
      <c r="J63" s="19">
        <v>100000</v>
      </c>
      <c r="K63" s="29" t="s">
        <v>12</v>
      </c>
    </row>
    <row r="64" spans="1:12">
      <c r="A64" s="67" t="s">
        <v>118</v>
      </c>
      <c r="B64" s="21"/>
      <c r="C64" s="21"/>
      <c r="D64" s="21"/>
      <c r="E64" s="21"/>
      <c r="F64" s="21"/>
      <c r="G64" s="21"/>
      <c r="H64" s="21"/>
      <c r="I64" s="28"/>
      <c r="J64" s="75">
        <v>25000</v>
      </c>
      <c r="K64" s="29" t="s">
        <v>12</v>
      </c>
    </row>
    <row r="65" spans="1:12">
      <c r="A65" s="67" t="s">
        <v>119</v>
      </c>
      <c r="B65" s="21"/>
      <c r="C65" s="21"/>
      <c r="D65" s="21"/>
      <c r="E65" s="21"/>
      <c r="F65" s="21"/>
      <c r="G65" s="21"/>
      <c r="H65" s="21"/>
      <c r="I65" s="28"/>
      <c r="J65" s="76">
        <v>15000</v>
      </c>
      <c r="K65" s="29" t="s">
        <v>12</v>
      </c>
    </row>
    <row r="66" spans="1:12">
      <c r="A66" s="67" t="s">
        <v>58</v>
      </c>
      <c r="B66" s="21"/>
      <c r="C66" s="21"/>
      <c r="D66" s="21"/>
      <c r="E66" s="21"/>
      <c r="F66" s="21"/>
      <c r="G66" s="21"/>
      <c r="H66" s="21"/>
      <c r="I66" s="28"/>
      <c r="J66" s="76">
        <v>5000</v>
      </c>
      <c r="K66" s="29" t="s">
        <v>12</v>
      </c>
    </row>
    <row r="67" spans="1:12">
      <c r="A67" s="67" t="s">
        <v>91</v>
      </c>
      <c r="B67" s="60"/>
      <c r="C67" s="60"/>
      <c r="D67" s="60"/>
      <c r="E67" s="60"/>
      <c r="F67" s="60"/>
      <c r="G67" s="60"/>
      <c r="H67" s="60"/>
      <c r="I67" s="28"/>
      <c r="J67" s="77">
        <v>6500</v>
      </c>
      <c r="K67" s="29" t="s">
        <v>12</v>
      </c>
    </row>
    <row r="68" spans="1:12">
      <c r="A68" s="29" t="s">
        <v>123</v>
      </c>
      <c r="I68" s="29"/>
      <c r="J68" s="19">
        <v>50000</v>
      </c>
      <c r="K68" s="29" t="s">
        <v>12</v>
      </c>
    </row>
    <row r="69" spans="1:12">
      <c r="A69" s="87" t="s">
        <v>120</v>
      </c>
      <c r="B69" s="87"/>
      <c r="C69" s="87"/>
      <c r="D69" s="87"/>
      <c r="E69" s="87"/>
      <c r="F69" s="87"/>
      <c r="G69" s="87"/>
      <c r="H69" s="60"/>
      <c r="I69" s="28"/>
      <c r="J69" s="77">
        <v>1500</v>
      </c>
      <c r="K69" s="29" t="s">
        <v>12</v>
      </c>
    </row>
    <row r="70" spans="1:12">
      <c r="A70" s="66" t="s">
        <v>121</v>
      </c>
      <c r="B70" s="32"/>
      <c r="C70" s="32"/>
      <c r="D70" s="32"/>
      <c r="E70" s="32"/>
      <c r="F70" s="32"/>
      <c r="G70" s="32"/>
      <c r="I70" s="29"/>
      <c r="J70" s="19">
        <v>2000</v>
      </c>
      <c r="K70" s="29" t="s">
        <v>12</v>
      </c>
    </row>
    <row r="71" spans="1:12">
      <c r="A71" s="29" t="s">
        <v>122</v>
      </c>
      <c r="B71" s="32"/>
      <c r="C71" s="32"/>
      <c r="D71" s="32"/>
      <c r="E71" s="32"/>
      <c r="F71" s="32"/>
      <c r="G71" s="32"/>
      <c r="I71" s="29"/>
      <c r="J71" s="19">
        <v>5000</v>
      </c>
      <c r="K71" s="29" t="s">
        <v>12</v>
      </c>
    </row>
    <row r="72" spans="1:12" s="29" customFormat="1">
      <c r="A72" s="84" t="s">
        <v>132</v>
      </c>
      <c r="B72" s="32"/>
      <c r="C72" s="32"/>
      <c r="D72" s="32"/>
      <c r="E72" s="32"/>
      <c r="F72" s="32"/>
      <c r="G72" s="32"/>
      <c r="H72" s="25"/>
      <c r="J72" s="19">
        <v>20000</v>
      </c>
      <c r="K72" s="29" t="s">
        <v>12</v>
      </c>
      <c r="L72" s="12"/>
    </row>
    <row r="73" spans="1:12">
      <c r="A73" s="20" t="s">
        <v>44</v>
      </c>
      <c r="I73" s="29"/>
      <c r="J73" s="6">
        <f>SUM(J62:J72)</f>
        <v>231200</v>
      </c>
      <c r="K73" s="72" t="s">
        <v>45</v>
      </c>
    </row>
    <row r="74" spans="1:12">
      <c r="A74" s="78" t="s">
        <v>124</v>
      </c>
      <c r="H74" s="56"/>
      <c r="I74" s="6">
        <f>G51</f>
        <v>-16922.878142005735</v>
      </c>
      <c r="J74" s="29"/>
      <c r="K74" s="73"/>
    </row>
    <row r="75" spans="1:12">
      <c r="A75" s="42" t="s">
        <v>66</v>
      </c>
      <c r="B75" s="79"/>
      <c r="C75" s="56">
        <f>J73+I74</f>
        <v>214277.12185799427</v>
      </c>
      <c r="D75" s="79" t="s">
        <v>51</v>
      </c>
      <c r="E75" s="61">
        <f>I4+1</f>
        <v>2015</v>
      </c>
      <c r="F75" s="25" t="s">
        <v>52</v>
      </c>
      <c r="G75" s="62">
        <f>C75/(E6*12)</f>
        <v>6.4687823581725548</v>
      </c>
      <c r="H75" s="63" t="s">
        <v>49</v>
      </c>
      <c r="I75" s="29" t="s">
        <v>50</v>
      </c>
      <c r="J75" s="29"/>
    </row>
    <row r="76" spans="1:12">
      <c r="A76" s="29"/>
      <c r="I76" s="29"/>
      <c r="J76" s="29"/>
    </row>
    <row r="77" spans="1:12">
      <c r="A77" s="29"/>
      <c r="B77" s="25" t="s">
        <v>47</v>
      </c>
      <c r="I77" s="29"/>
      <c r="J77" s="29"/>
    </row>
    <row r="78" spans="1:12">
      <c r="A78" s="29"/>
      <c r="B78" s="25" t="s">
        <v>34</v>
      </c>
      <c r="I78" s="29" t="s">
        <v>48</v>
      </c>
      <c r="J78" s="29"/>
    </row>
    <row r="79" spans="1:12">
      <c r="A79" s="29"/>
      <c r="I79" s="29"/>
      <c r="J79" s="29"/>
      <c r="K79" s="74" t="s">
        <v>125</v>
      </c>
    </row>
  </sheetData>
  <mergeCells count="84">
    <mergeCell ref="B59:E59"/>
    <mergeCell ref="F59:H59"/>
    <mergeCell ref="I59:L59"/>
    <mergeCell ref="B57:E57"/>
    <mergeCell ref="F57:H57"/>
    <mergeCell ref="I57:L57"/>
    <mergeCell ref="B58:E58"/>
    <mergeCell ref="F58:H58"/>
    <mergeCell ref="I58:L58"/>
    <mergeCell ref="B55:E55"/>
    <mergeCell ref="F55:H55"/>
    <mergeCell ref="I55:L55"/>
    <mergeCell ref="B56:E56"/>
    <mergeCell ref="F56:H56"/>
    <mergeCell ref="I56:L56"/>
    <mergeCell ref="B53:E53"/>
    <mergeCell ref="F53:H53"/>
    <mergeCell ref="I53:L53"/>
    <mergeCell ref="B54:E54"/>
    <mergeCell ref="F54:H54"/>
    <mergeCell ref="I54:L54"/>
    <mergeCell ref="B21:H21"/>
    <mergeCell ref="B22:H22"/>
    <mergeCell ref="B24:H24"/>
    <mergeCell ref="B23:H23"/>
    <mergeCell ref="A2:L2"/>
    <mergeCell ref="A3:L3"/>
    <mergeCell ref="A7:B7"/>
    <mergeCell ref="B20:H20"/>
    <mergeCell ref="A19:B19"/>
    <mergeCell ref="E4:H4"/>
    <mergeCell ref="B28:H28"/>
    <mergeCell ref="B29:H29"/>
    <mergeCell ref="B30:H30"/>
    <mergeCell ref="B25:H25"/>
    <mergeCell ref="B26:H26"/>
    <mergeCell ref="B27:H27"/>
    <mergeCell ref="B35:H35"/>
    <mergeCell ref="B36:H36"/>
    <mergeCell ref="B41:H41"/>
    <mergeCell ref="B31:H31"/>
    <mergeCell ref="B32:H32"/>
    <mergeCell ref="B33:H33"/>
    <mergeCell ref="B37:H37"/>
    <mergeCell ref="B38:H38"/>
    <mergeCell ref="B39:H39"/>
    <mergeCell ref="B40:H40"/>
    <mergeCell ref="B42:H42"/>
    <mergeCell ref="B43:H43"/>
    <mergeCell ref="K21:L21"/>
    <mergeCell ref="K22:L22"/>
    <mergeCell ref="K23:L23"/>
    <mergeCell ref="K24:L24"/>
    <mergeCell ref="K25:L25"/>
    <mergeCell ref="K26:L26"/>
    <mergeCell ref="K27:L27"/>
    <mergeCell ref="K28:L28"/>
    <mergeCell ref="K29:L29"/>
    <mergeCell ref="K30:L30"/>
    <mergeCell ref="K31:L31"/>
    <mergeCell ref="K32:L32"/>
    <mergeCell ref="K33:L33"/>
    <mergeCell ref="B34:H34"/>
    <mergeCell ref="K34:L34"/>
    <mergeCell ref="K36:L36"/>
    <mergeCell ref="K35:L35"/>
    <mergeCell ref="K37:L37"/>
    <mergeCell ref="K38:L38"/>
    <mergeCell ref="K39:L39"/>
    <mergeCell ref="K40:L40"/>
    <mergeCell ref="K41:L41"/>
    <mergeCell ref="A69:G69"/>
    <mergeCell ref="K42:L42"/>
    <mergeCell ref="K47:L47"/>
    <mergeCell ref="K48:L48"/>
    <mergeCell ref="K49:L49"/>
    <mergeCell ref="B45:H45"/>
    <mergeCell ref="K46:L46"/>
    <mergeCell ref="B46:H46"/>
    <mergeCell ref="K43:L43"/>
    <mergeCell ref="B47:H47"/>
    <mergeCell ref="K44:L44"/>
    <mergeCell ref="K45:L45"/>
    <mergeCell ref="B44:H44"/>
  </mergeCells>
  <pageMargins left="0.54" right="0.25" top="0.33" bottom="0.17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2015-03-25T12:38:34Z</dcterms:modified>
</cp:coreProperties>
</file>