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4" sheetId="3" r:id="rId1"/>
    <sheet name="Лист1" sheetId="4" r:id="rId2"/>
  </sheets>
  <calcPr calcId="125725"/>
</workbook>
</file>

<file path=xl/calcChain.xml><?xml version="1.0" encoding="utf-8"?>
<calcChain xmlns="http://schemas.openxmlformats.org/spreadsheetml/2006/main">
  <c r="G15" i="3"/>
  <c r="G14"/>
  <c r="G13"/>
  <c r="G12"/>
  <c r="G6"/>
  <c r="I6"/>
  <c r="B74" l="1"/>
  <c r="B5"/>
  <c r="K31"/>
  <c r="K25"/>
  <c r="K37"/>
  <c r="D62" l="1"/>
  <c r="B64"/>
  <c r="B82"/>
  <c r="E95" s="1"/>
  <c r="K55" l="1"/>
  <c r="K54"/>
  <c r="K41"/>
  <c r="K50"/>
  <c r="K49"/>
  <c r="K48" l="1"/>
  <c r="K46"/>
  <c r="K42"/>
  <c r="K45"/>
  <c r="K43"/>
  <c r="K40"/>
  <c r="K27"/>
  <c r="K26"/>
  <c r="K39"/>
  <c r="K38"/>
  <c r="G16"/>
  <c r="K36"/>
  <c r="K32"/>
  <c r="K35"/>
  <c r="K34"/>
  <c r="K33" l="1"/>
  <c r="K28"/>
  <c r="K21" l="1"/>
  <c r="K57" s="1"/>
  <c r="J93"/>
  <c r="J11" l="1"/>
  <c r="A17"/>
  <c r="K58" l="1"/>
  <c r="K59" s="1"/>
  <c r="K60" s="1"/>
  <c r="G62" s="1"/>
  <c r="J94" l="1"/>
  <c r="C95" s="1"/>
  <c r="H95" s="1"/>
  <c r="F76" s="1"/>
</calcChain>
</file>

<file path=xl/sharedStrings.xml><?xml version="1.0" encoding="utf-8"?>
<sst xmlns="http://schemas.openxmlformats.org/spreadsheetml/2006/main" count="209" uniqueCount="154">
  <si>
    <t>Отчет ООО "Управляющая компания "Альтернатива"</t>
  </si>
  <si>
    <t>о выполнении договора управления многоквартирным домом</t>
  </si>
  <si>
    <t>№</t>
  </si>
  <si>
    <t>рублей, оплачено собственниками</t>
  </si>
  <si>
    <t>%)</t>
  </si>
  <si>
    <t>2.  Задолженность  жителей  по  квартплате  и  коммунальным  услугам  составляет</t>
  </si>
  <si>
    <t xml:space="preserve"> рубля,</t>
  </si>
  <si>
    <t>в том числе (имеющие значительную задолженность:</t>
  </si>
  <si>
    <t>•</t>
  </si>
  <si>
    <t>тепловая энергия</t>
  </si>
  <si>
    <t>водоснабжение и водоотведение</t>
  </si>
  <si>
    <t>электрическая энергия</t>
  </si>
  <si>
    <t>руб.</t>
  </si>
  <si>
    <t>4.  Плата за текущий ремонт, начисленная в размере</t>
  </si>
  <si>
    <t xml:space="preserve">   рубля   (поступило  от  жителей </t>
  </si>
  <si>
    <t>п/п</t>
  </si>
  <si>
    <t>прочие поставщики</t>
  </si>
  <si>
    <t>рубля),     направлены на следующие мероприятия:</t>
  </si>
  <si>
    <t>Стоимость</t>
  </si>
  <si>
    <t>(руб.)</t>
  </si>
  <si>
    <t>Количество</t>
  </si>
  <si>
    <t>Ед.</t>
  </si>
  <si>
    <t>изм.</t>
  </si>
  <si>
    <t>Наименование мероприятий.</t>
  </si>
  <si>
    <t>состоянию  на   31  декабря</t>
  </si>
  <si>
    <t xml:space="preserve">года составляет </t>
  </si>
  <si>
    <t>рубля.</t>
  </si>
  <si>
    <t xml:space="preserve">году начисление платы за содержание, ремонт и коммунальные услуги производилось </t>
  </si>
  <si>
    <t>1.</t>
  </si>
  <si>
    <t>2.</t>
  </si>
  <si>
    <t>3.</t>
  </si>
  <si>
    <t>4.</t>
  </si>
  <si>
    <t>5.</t>
  </si>
  <si>
    <t>6.</t>
  </si>
  <si>
    <t>Наименование статьи.</t>
  </si>
  <si>
    <t>ООО "УК "Альтернатива"</t>
  </si>
  <si>
    <t>Муниципальные дома</t>
  </si>
  <si>
    <t>Содержание общего имущества.</t>
  </si>
  <si>
    <t>Текущий ремонт общего имущества.</t>
  </si>
  <si>
    <t>Отопление.</t>
  </si>
  <si>
    <t>Горячее водоснабжение.</t>
  </si>
  <si>
    <t>Холодное водоснабжение.</t>
  </si>
  <si>
    <t>Водоотведение.</t>
  </si>
  <si>
    <t xml:space="preserve"> - содержание общего имущества - 15,64 рубля с кв.метра общей площади в месяц;</t>
  </si>
  <si>
    <t xml:space="preserve"> - текущий ремонт общего имущества -</t>
  </si>
  <si>
    <t>В</t>
  </si>
  <si>
    <t>году (с 1 января) предлагается следующая плата за содержание и ремонт общего имущества:</t>
  </si>
  <si>
    <t xml:space="preserve">   согласно   Постановления   Правительства   РФ   № 354   от  06 мая 2011 года  (Ежемесячно, согласно показаний</t>
  </si>
  <si>
    <t xml:space="preserve">   общедомовых   и   индивидуальных  приборов  учета.   При   отсутствии  индивидуальных  приборов  учета по </t>
  </si>
  <si>
    <t xml:space="preserve"> - плата   за   горячее  и  холодное  водоснабжение ,  водоотведение ,  электроснабжение   будет   начисляться</t>
  </si>
  <si>
    <t xml:space="preserve">   новым нормативам, введенным с 01 января 2013 года Приказом № 7-мпр от 27 августа 2012 года. ).</t>
  </si>
  <si>
    <t>6.      В</t>
  </si>
  <si>
    <t>году   управляющая  компания   предлагает   выполнить  за  счет  средств   текущего  ремонта</t>
  </si>
  <si>
    <t xml:space="preserve">  общего имущества многоквартирного дома следующие мероприятия:</t>
  </si>
  <si>
    <t xml:space="preserve"> ИТОГО  ориентировочно:</t>
  </si>
  <si>
    <t>рублей</t>
  </si>
  <si>
    <r>
      <t>м</t>
    </r>
    <r>
      <rPr>
        <sz val="11"/>
        <color theme="1"/>
        <rFont val="Calibri"/>
        <family val="2"/>
        <charset val="204"/>
      </rPr>
      <t>²) начислено за содержание, ремонт и коммунальные услуги:</t>
    </r>
  </si>
  <si>
    <t>Директор</t>
  </si>
  <si>
    <t>А.Б. Хлебников</t>
  </si>
  <si>
    <t>3.  Соответственно,  компания  имеет  задолженность  перед  поставщиками  услуг:</t>
  </si>
  <si>
    <t>шт.</t>
  </si>
  <si>
    <t>рубля   с  кв.  метра  в  месяц;</t>
  </si>
  <si>
    <r>
      <t>15,64 руб./м</t>
    </r>
    <r>
      <rPr>
        <sz val="11"/>
        <color theme="1"/>
        <rFont val="Calibri"/>
        <family val="2"/>
        <charset val="204"/>
      </rPr>
      <t>²</t>
    </r>
  </si>
  <si>
    <t xml:space="preserve">Перерасход (+) или экономия (-) средств текущего ремонта общего имущества многоквартирного дома по </t>
  </si>
  <si>
    <t xml:space="preserve">          составит </t>
  </si>
  <si>
    <t>на</t>
  </si>
  <si>
    <t xml:space="preserve">год ,       или </t>
  </si>
  <si>
    <t>рубля с кв.метра в месяц.</t>
  </si>
  <si>
    <t>году</t>
  </si>
  <si>
    <t>в размере</t>
  </si>
  <si>
    <t>33/2</t>
  </si>
  <si>
    <t>( ОАО "Восточное управление")</t>
  </si>
  <si>
    <t>мес.</t>
  </si>
  <si>
    <t>т.</t>
  </si>
  <si>
    <t xml:space="preserve">по ул. Ушаковская  за </t>
  </si>
  <si>
    <t xml:space="preserve">1. В </t>
  </si>
  <si>
    <r>
      <t>м</t>
    </r>
    <r>
      <rPr>
        <sz val="11"/>
        <color theme="1"/>
        <rFont val="Calibri"/>
        <family val="2"/>
        <charset val="204"/>
      </rPr>
      <t>²</t>
    </r>
  </si>
  <si>
    <t>Обслуживание системы видеонаблюдения (50%).</t>
  </si>
  <si>
    <t>Техническое освидетельствование лифта.</t>
  </si>
  <si>
    <t>5.  В</t>
  </si>
  <si>
    <t xml:space="preserve"> -  обслуживание ТП и кабельных линий (50%)</t>
  </si>
  <si>
    <t xml:space="preserve"> -  непредвиденные затраты (компенсаторы, арматура, эл.арматура, замки и т.д.)</t>
  </si>
  <si>
    <t xml:space="preserve"> -  обслуживание системы видеонаблюдения (50%).</t>
  </si>
  <si>
    <t xml:space="preserve"> -  техническое освидетельствование лифта</t>
  </si>
  <si>
    <t xml:space="preserve"> -  установка новогодней елки (50%).</t>
  </si>
  <si>
    <t xml:space="preserve"> -  вывоз снега с придомовой территории (50%)</t>
  </si>
  <si>
    <t xml:space="preserve"> -  мероприятия по энергоресурсосбережению</t>
  </si>
  <si>
    <t xml:space="preserve"> -  поверка (замена) манометров и термометров</t>
  </si>
  <si>
    <r>
      <t>кв.</t>
    </r>
    <r>
      <rPr>
        <b/>
        <sz val="11"/>
        <color theme="1"/>
        <rFont val="Calibri"/>
        <family val="2"/>
        <charset val="204"/>
        <scheme val="minor"/>
      </rPr>
      <t xml:space="preserve"> 1 - </t>
    </r>
  </si>
  <si>
    <t xml:space="preserve">рублей ( </t>
  </si>
  <si>
    <t>год</t>
  </si>
  <si>
    <t>г.  по дому</t>
  </si>
  <si>
    <r>
      <t>7,72 руб./м</t>
    </r>
    <r>
      <rPr>
        <sz val="11"/>
        <color theme="1"/>
        <rFont val="Calibri"/>
        <family val="2"/>
        <charset val="204"/>
      </rPr>
      <t>²</t>
    </r>
  </si>
  <si>
    <t>0,019 Гкал/м²</t>
  </si>
  <si>
    <t>0,027 Гкал/м²</t>
  </si>
  <si>
    <t>239,15 руб./чел.</t>
  </si>
  <si>
    <t>301,44 руб./чел.</t>
  </si>
  <si>
    <t>58,10 руб./чел.</t>
  </si>
  <si>
    <t>74,71 руб./чел.</t>
  </si>
  <si>
    <t>93,5 руб./чел.</t>
  </si>
  <si>
    <t>116,82 руб./чел.</t>
  </si>
  <si>
    <t>7,05 руб./м²</t>
  </si>
  <si>
    <t>19,20 руб./м²</t>
  </si>
  <si>
    <t>Уш.33/2(I)</t>
  </si>
  <si>
    <t>Управление МКД (14%)</t>
  </si>
  <si>
    <t>Чистка кровли от снега.</t>
  </si>
  <si>
    <t>Всего в 2014году:</t>
  </si>
  <si>
    <t>раб.</t>
  </si>
  <si>
    <t>Монтаж оконной ручки.</t>
  </si>
  <si>
    <t>Генеральная уборка подъезда в апреле.</t>
  </si>
  <si>
    <t>Покраска песочницы, лавочек, столиков.</t>
  </si>
  <si>
    <t>Монтаж клапана воздушного для канализации.</t>
  </si>
  <si>
    <t>Замена светильников на 1, 5 этажах.</t>
  </si>
  <si>
    <t>Скос травы на придомовой территории и детской площадке (50%).</t>
  </si>
  <si>
    <t>Монтаж детской качели (50%).</t>
  </si>
  <si>
    <t>Ремонт подъезда .</t>
  </si>
  <si>
    <t>Замена датчика давления в ИТП (50%).</t>
  </si>
  <si>
    <t>Перерасход (+) или экономия (-) средств в 2013 году.</t>
  </si>
  <si>
    <t>Устранение течи по стене подъезда, проклейка швов с наружи стены подъезда.</t>
  </si>
  <si>
    <t>Ремонт светильника ЛПО на 1 этаже.</t>
  </si>
  <si>
    <t>Замена светильника на 8 этаже.</t>
  </si>
  <si>
    <t>Монтаж табличке "Парковка возле контейнерной площадке запрещена" (50%).</t>
  </si>
  <si>
    <t>Генеральная уборка подъезда в октябре.</t>
  </si>
  <si>
    <t>Передача бесхозных сетей тепловой энергии.</t>
  </si>
  <si>
    <t xml:space="preserve"> -</t>
  </si>
  <si>
    <t>Изготовление и установка детской деревянной горки (50%).</t>
  </si>
  <si>
    <t>Установка новогодней елки(50%).</t>
  </si>
  <si>
    <t>Замена светильников на 2, 5 этажах, установка энергосбер. ламп в подвале.</t>
  </si>
  <si>
    <t>Благоустройство придомовой территории (посадка цветов)  (50%).</t>
  </si>
  <si>
    <t>Благоустройство придомовой территории (садовый инвентарь) (50%).</t>
  </si>
  <si>
    <t>Благоустройство придомовой территории (покраска мусорных баков)  (50%).</t>
  </si>
  <si>
    <t>Тех. Обслуживание охранной сигнализации ИТП (50%)(за декабрь 2013).</t>
  </si>
  <si>
    <t>Тех. Обслуживание охранной сигнализации ИТП (50%).</t>
  </si>
  <si>
    <t>Ремонт лавочек на детской площадке(50%).</t>
  </si>
  <si>
    <t>Монтаж табличек в подъезде (курение запрещено).</t>
  </si>
  <si>
    <t>Сброс снега с крыши (частично).</t>
  </si>
  <si>
    <t>33/2 (</t>
  </si>
  <si>
    <r>
      <t>м</t>
    </r>
    <r>
      <rPr>
        <sz val="11"/>
        <color theme="1"/>
        <rFont val="Calibri"/>
        <family val="2"/>
        <charset val="204"/>
      </rPr>
      <t>³</t>
    </r>
  </si>
  <si>
    <t>Чистка снега с придомовой территории.</t>
  </si>
  <si>
    <t>Устранение засора в канализационном колодце.</t>
  </si>
  <si>
    <t>Благоустройство придомовой территории (приобретение чернозема) (50%)</t>
  </si>
  <si>
    <t>ИТОГО за 2014год:</t>
  </si>
  <si>
    <t>ИТОГО на 31.12.2014г:</t>
  </si>
  <si>
    <t xml:space="preserve">Что  с  учетом  перерасхода (+)   или   экономии (-)  средств    в 2014 </t>
  </si>
  <si>
    <r>
      <t>оф.1</t>
    </r>
    <r>
      <rPr>
        <b/>
        <sz val="11"/>
        <color theme="1"/>
        <rFont val="Calibri"/>
        <family val="2"/>
        <charset val="204"/>
        <scheme val="minor"/>
      </rPr>
      <t xml:space="preserve"> - </t>
    </r>
  </si>
  <si>
    <r>
      <t>кв.3</t>
    </r>
    <r>
      <rPr>
        <b/>
        <sz val="11"/>
        <color theme="1"/>
        <rFont val="Calibri"/>
        <family val="2"/>
        <charset val="204"/>
        <scheme val="minor"/>
      </rPr>
      <t xml:space="preserve"> - </t>
    </r>
  </si>
  <si>
    <r>
      <t>кв.</t>
    </r>
    <r>
      <rPr>
        <b/>
        <sz val="11"/>
        <color theme="1"/>
        <rFont val="Calibri"/>
        <family val="2"/>
        <charset val="204"/>
        <scheme val="minor"/>
      </rPr>
      <t>6</t>
    </r>
    <r>
      <rPr>
        <sz val="11"/>
        <color theme="1"/>
        <rFont val="Calibri"/>
        <family val="2"/>
        <charset val="204"/>
        <scheme val="minor"/>
      </rPr>
      <t xml:space="preserve">-  </t>
    </r>
  </si>
  <si>
    <r>
      <t>кв.11</t>
    </r>
    <r>
      <rPr>
        <b/>
        <sz val="11"/>
        <color theme="1"/>
        <rFont val="Calibri"/>
        <family val="2"/>
        <charset val="204"/>
        <scheme val="minor"/>
      </rPr>
      <t xml:space="preserve">-    </t>
    </r>
    <r>
      <rPr>
        <sz val="11"/>
        <color theme="1"/>
        <rFont val="Calibri"/>
        <family val="2"/>
        <charset val="204"/>
        <scheme val="minor"/>
      </rPr>
      <t xml:space="preserve">  </t>
    </r>
  </si>
  <si>
    <r>
      <t>кв.92</t>
    </r>
    <r>
      <rPr>
        <b/>
        <sz val="11"/>
        <color theme="1"/>
        <rFont val="Calibri"/>
        <family val="2"/>
        <charset val="204"/>
        <scheme val="minor"/>
      </rPr>
      <t xml:space="preserve">-    </t>
    </r>
    <r>
      <rPr>
        <sz val="11"/>
        <color theme="1"/>
        <rFont val="Calibri"/>
        <family val="2"/>
        <charset val="204"/>
        <scheme val="minor"/>
      </rPr>
      <t xml:space="preserve">  </t>
    </r>
  </si>
  <si>
    <t>Благоустройство придомовой территории (приобретение песка) (50%)</t>
  </si>
  <si>
    <t>Монтаж металлической двери (вход в подвал).</t>
  </si>
  <si>
    <t xml:space="preserve"> -  передача бесхозных инженерных сетей</t>
  </si>
  <si>
    <t>Замена половой плитки 6 этаж возле кв. 66.</t>
  </si>
  <si>
    <t>Монтаж таблички (на детской площадки не курить).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</si>
</sst>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4" fontId="0" fillId="0" borderId="0" xfId="0" applyNumberFormat="1" applyAlignment="1"/>
    <xf numFmtId="4" fontId="1" fillId="0" borderId="0" xfId="0" applyNumberFormat="1" applyFont="1"/>
    <xf numFmtId="2" fontId="1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/>
    <xf numFmtId="0" fontId="1" fillId="0" borderId="2" xfId="0" applyFont="1" applyBorder="1" applyAlignment="1"/>
    <xf numFmtId="0" fontId="0" fillId="0" borderId="3" xfId="0" applyBorder="1"/>
    <xf numFmtId="0" fontId="0" fillId="0" borderId="10" xfId="0" applyBorder="1" applyAlignment="1">
      <alignment horizontal="center"/>
    </xf>
    <xf numFmtId="0" fontId="2" fillId="0" borderId="0" xfId="0" applyFont="1" applyAlignment="1"/>
    <xf numFmtId="4" fontId="0" fillId="0" borderId="0" xfId="0" applyNumberFormat="1"/>
    <xf numFmtId="4" fontId="4" fillId="0" borderId="0" xfId="0" applyNumberFormat="1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Fill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/>
    <xf numFmtId="4" fontId="0" fillId="0" borderId="0" xfId="0" applyNumberFormat="1" applyFill="1"/>
    <xf numFmtId="0" fontId="0" fillId="0" borderId="10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0" xfId="0" applyFill="1"/>
    <xf numFmtId="2" fontId="0" fillId="0" borderId="0" xfId="0" applyNumberFormat="1" applyFill="1" applyAlignment="1">
      <alignment horizontal="center"/>
    </xf>
    <xf numFmtId="1" fontId="0" fillId="0" borderId="8" xfId="0" applyNumberFormat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0" fillId="0" borderId="0" xfId="0" applyFill="1" applyAlignment="1">
      <alignment horizontal="left"/>
    </xf>
    <xf numFmtId="4" fontId="0" fillId="0" borderId="0" xfId="0" applyNumberFormat="1" applyAlignment="1">
      <alignment horizontal="right"/>
    </xf>
    <xf numFmtId="0" fontId="0" fillId="0" borderId="0" xfId="0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8" fillId="0" borderId="0" xfId="0" applyFont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Alignment="1">
      <alignment horizontal="right"/>
    </xf>
    <xf numFmtId="0" fontId="0" fillId="0" borderId="10" xfId="0" applyNumberFormat="1" applyFill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1" fontId="6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8" fillId="0" borderId="0" xfId="0" applyFont="1" applyAlignment="1">
      <alignment horizontal="right"/>
    </xf>
    <xf numFmtId="0" fontId="2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0" fontId="2" fillId="0" borderId="0" xfId="0" applyFont="1" applyFill="1" applyAlignment="1"/>
    <xf numFmtId="0" fontId="0" fillId="0" borderId="0" xfId="0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4" fontId="0" fillId="0" borderId="0" xfId="0" applyNumberFormat="1" applyFill="1" applyAlignment="1"/>
    <xf numFmtId="4" fontId="3" fillId="0" borderId="0" xfId="0" applyNumberFormat="1" applyFont="1" applyFill="1"/>
    <xf numFmtId="4" fontId="0" fillId="0" borderId="0" xfId="0" applyNumberFormat="1" applyFill="1" applyAlignment="1">
      <alignment horizontal="right"/>
    </xf>
    <xf numFmtId="4" fontId="1" fillId="0" borderId="0" xfId="0" applyNumberFormat="1" applyFont="1" applyFill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1" fillId="0" borderId="15" xfId="0" applyFont="1" applyFill="1" applyBorder="1" applyAlignment="1"/>
    <xf numFmtId="1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0" fontId="1" fillId="0" borderId="4" xfId="0" applyFont="1" applyBorder="1" applyAlignment="1">
      <alignment horizontal="center" vertical="top"/>
    </xf>
    <xf numFmtId="0" fontId="1" fillId="0" borderId="11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7" fillId="0" borderId="8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4" fontId="3" fillId="0" borderId="0" xfId="0" applyNumberFormat="1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1" fillId="0" borderId="7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4" fontId="1" fillId="0" borderId="8" xfId="0" applyNumberFormat="1" applyFont="1" applyBorder="1" applyAlignment="1"/>
    <xf numFmtId="4" fontId="1" fillId="0" borderId="9" xfId="0" applyNumberFormat="1" applyFont="1" applyBorder="1" applyAlignment="1"/>
    <xf numFmtId="4" fontId="0" fillId="0" borderId="8" xfId="0" applyNumberFormat="1" applyBorder="1" applyAlignment="1"/>
    <xf numFmtId="4" fontId="0" fillId="0" borderId="9" xfId="0" applyNumberFormat="1" applyBorder="1" applyAlignment="1"/>
    <xf numFmtId="4" fontId="1" fillId="0" borderId="6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4" fontId="3" fillId="0" borderId="6" xfId="0" applyNumberFormat="1" applyFont="1" applyBorder="1" applyAlignment="1"/>
    <xf numFmtId="4" fontId="3" fillId="0" borderId="7" xfId="0" applyNumberFormat="1" applyFont="1" applyBorder="1" applyAlignment="1"/>
    <xf numFmtId="4" fontId="0" fillId="0" borderId="8" xfId="0" applyNumberFormat="1" applyBorder="1" applyAlignment="1">
      <alignment horizontal="right"/>
    </xf>
    <xf numFmtId="4" fontId="0" fillId="0" borderId="9" xfId="0" applyNumberFormat="1" applyBorder="1" applyAlignment="1">
      <alignment horizontal="right"/>
    </xf>
    <xf numFmtId="4" fontId="0" fillId="0" borderId="8" xfId="0" applyNumberFormat="1" applyFill="1" applyBorder="1" applyAlignment="1">
      <alignment horizontal="right"/>
    </xf>
    <xf numFmtId="4" fontId="0" fillId="0" borderId="9" xfId="0" applyNumberForma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0" fillId="0" borderId="14" xfId="0" applyFill="1" applyBorder="1" applyAlignment="1">
      <alignment horizontal="left"/>
    </xf>
    <xf numFmtId="0" fontId="0" fillId="0" borderId="15" xfId="0" applyFill="1" applyBorder="1" applyAlignment="1">
      <alignment horizontal="left"/>
    </xf>
    <xf numFmtId="4" fontId="0" fillId="0" borderId="8" xfId="0" applyNumberFormat="1" applyFill="1" applyBorder="1" applyAlignment="1"/>
    <xf numFmtId="4" fontId="0" fillId="0" borderId="9" xfId="0" applyNumberFormat="1" applyFill="1" applyBorder="1" applyAlignment="1"/>
    <xf numFmtId="0" fontId="0" fillId="0" borderId="6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4" fontId="0" fillId="0" borderId="13" xfId="0" applyNumberFormat="1" applyBorder="1" applyAlignment="1">
      <alignment horizontal="right"/>
    </xf>
    <xf numFmtId="4" fontId="0" fillId="0" borderId="15" xfId="0" applyNumberFormat="1" applyBorder="1" applyAlignment="1">
      <alignment horizontal="right"/>
    </xf>
    <xf numFmtId="0" fontId="1" fillId="0" borderId="4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top"/>
    </xf>
    <xf numFmtId="0" fontId="1" fillId="0" borderId="11" xfId="0" applyFont="1" applyFill="1" applyBorder="1" applyAlignment="1">
      <alignment horizontal="center" vertical="top"/>
    </xf>
    <xf numFmtId="0" fontId="1" fillId="0" borderId="5" xfId="0" applyFont="1" applyFill="1" applyBorder="1" applyAlignment="1">
      <alignment horizontal="center" vertical="top"/>
    </xf>
    <xf numFmtId="0" fontId="0" fillId="0" borderId="8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1" fillId="0" borderId="6" xfId="0" applyFont="1" applyFill="1" applyBorder="1" applyAlignment="1">
      <alignment horizontal="center" vertical="top"/>
    </xf>
    <xf numFmtId="0" fontId="1" fillId="0" borderId="12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center" vertical="top"/>
    </xf>
    <xf numFmtId="0" fontId="0" fillId="0" borderId="4" xfId="0" applyFill="1" applyBorder="1" applyAlignment="1">
      <alignment horizontal="left"/>
    </xf>
    <xf numFmtId="0" fontId="0" fillId="0" borderId="11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left"/>
    </xf>
    <xf numFmtId="0" fontId="0" fillId="0" borderId="12" xfId="0" applyFill="1" applyBorder="1" applyAlignment="1">
      <alignment horizontal="left"/>
    </xf>
    <xf numFmtId="0" fontId="0" fillId="0" borderId="7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9"/>
  <sheetViews>
    <sheetView tabSelected="1" topLeftCell="A70" workbookViewId="0">
      <selection activeCell="I90" sqref="I90"/>
    </sheetView>
  </sheetViews>
  <sheetFormatPr defaultRowHeight="15"/>
  <cols>
    <col min="1" max="1" width="6" customWidth="1"/>
    <col min="2" max="2" width="9" style="26" customWidth="1"/>
    <col min="3" max="3" width="9.85546875" style="26" customWidth="1"/>
    <col min="4" max="5" width="9.140625" style="26"/>
    <col min="6" max="6" width="9.140625" style="26" customWidth="1"/>
    <col min="7" max="7" width="12.7109375" style="26" customWidth="1"/>
    <col min="8" max="8" width="11.85546875" style="26" customWidth="1"/>
    <col min="9" max="9" width="12.7109375" customWidth="1"/>
    <col min="10" max="10" width="9.85546875" customWidth="1"/>
    <col min="11" max="11" width="10.5703125" customWidth="1"/>
    <col min="12" max="12" width="0.85546875" customWidth="1"/>
  </cols>
  <sheetData>
    <row r="1" spans="1:12" ht="10.5" customHeight="1">
      <c r="K1" s="53" t="s">
        <v>103</v>
      </c>
    </row>
    <row r="2" spans="1:12" ht="18.75">
      <c r="A2" s="82" t="s">
        <v>0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</row>
    <row r="3" spans="1:12" ht="18.75">
      <c r="A3" s="82" t="s">
        <v>1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</row>
    <row r="4" spans="1:12" ht="18.75">
      <c r="A4" s="1"/>
      <c r="B4" s="2"/>
      <c r="C4" s="54"/>
      <c r="D4" s="55" t="s">
        <v>2</v>
      </c>
      <c r="E4" s="56" t="s">
        <v>70</v>
      </c>
      <c r="F4" s="57" t="s">
        <v>74</v>
      </c>
      <c r="G4" s="57"/>
      <c r="H4" s="57"/>
      <c r="I4" s="35">
        <v>2014</v>
      </c>
      <c r="J4" s="15" t="s">
        <v>90</v>
      </c>
    </row>
    <row r="5" spans="1:12" ht="19.5" customHeight="1">
      <c r="A5" s="3" t="s">
        <v>75</v>
      </c>
      <c r="B5" s="58">
        <f>I4</f>
        <v>2014</v>
      </c>
      <c r="C5" s="26" t="s">
        <v>91</v>
      </c>
      <c r="D5" s="43" t="s">
        <v>136</v>
      </c>
      <c r="E5" s="59">
        <v>3565.6</v>
      </c>
      <c r="F5" s="26" t="s">
        <v>56</v>
      </c>
    </row>
    <row r="6" spans="1:12" ht="15.75">
      <c r="A6" s="83">
        <v>2358592.15</v>
      </c>
      <c r="B6" s="83"/>
      <c r="C6" s="60" t="s">
        <v>3</v>
      </c>
      <c r="G6" s="61">
        <f>(A6-J7)</f>
        <v>2071016.21</v>
      </c>
      <c r="H6" s="26" t="s">
        <v>89</v>
      </c>
      <c r="I6" s="6">
        <f>(G6/A6)*100</f>
        <v>87.807305302868926</v>
      </c>
      <c r="J6" t="s">
        <v>4</v>
      </c>
    </row>
    <row r="7" spans="1:12" ht="15.75" customHeight="1">
      <c r="A7" t="s">
        <v>5</v>
      </c>
      <c r="J7" s="5">
        <v>287575.94</v>
      </c>
      <c r="K7" t="s">
        <v>6</v>
      </c>
    </row>
    <row r="8" spans="1:12">
      <c r="A8" t="s">
        <v>7</v>
      </c>
    </row>
    <row r="9" spans="1:12">
      <c r="A9" s="34" t="s">
        <v>88</v>
      </c>
      <c r="B9" s="62">
        <v>12829.65</v>
      </c>
      <c r="C9" s="26" t="s">
        <v>12</v>
      </c>
      <c r="E9" s="30" t="s">
        <v>145</v>
      </c>
      <c r="F9" s="62">
        <v>16871.259999999998</v>
      </c>
      <c r="G9" s="26" t="s">
        <v>12</v>
      </c>
      <c r="I9" s="49" t="s">
        <v>147</v>
      </c>
      <c r="J9" s="31">
        <v>7467.92</v>
      </c>
      <c r="K9" t="s">
        <v>12</v>
      </c>
    </row>
    <row r="10" spans="1:12">
      <c r="A10" s="49" t="s">
        <v>144</v>
      </c>
      <c r="B10" s="62">
        <v>13092.54</v>
      </c>
      <c r="C10" s="26" t="s">
        <v>12</v>
      </c>
      <c r="E10" s="30" t="s">
        <v>146</v>
      </c>
      <c r="F10" s="62">
        <v>7489.88</v>
      </c>
      <c r="G10" s="26" t="s">
        <v>12</v>
      </c>
      <c r="I10" s="49" t="s">
        <v>148</v>
      </c>
      <c r="J10" s="31">
        <v>7834.43</v>
      </c>
      <c r="K10" t="s">
        <v>12</v>
      </c>
    </row>
    <row r="11" spans="1:12" ht="15.75">
      <c r="A11" t="s">
        <v>59</v>
      </c>
      <c r="J11" s="23">
        <f>G12+G13+G14+G15</f>
        <v>287575.94000000006</v>
      </c>
      <c r="K11" s="17"/>
    </row>
    <row r="12" spans="1:12">
      <c r="A12" s="7" t="s">
        <v>8</v>
      </c>
      <c r="B12" s="26" t="s">
        <v>9</v>
      </c>
      <c r="G12" s="63">
        <f>(J7*43.5/100)</f>
        <v>125095.53390000001</v>
      </c>
      <c r="H12" s="26" t="s">
        <v>12</v>
      </c>
    </row>
    <row r="13" spans="1:12">
      <c r="A13" s="7" t="s">
        <v>8</v>
      </c>
      <c r="B13" s="26" t="s">
        <v>10</v>
      </c>
      <c r="G13" s="63">
        <f>(J7*36.6/100)</f>
        <v>105252.79404000001</v>
      </c>
      <c r="H13" s="26" t="s">
        <v>12</v>
      </c>
    </row>
    <row r="14" spans="1:12">
      <c r="A14" s="7" t="s">
        <v>8</v>
      </c>
      <c r="B14" s="26" t="s">
        <v>11</v>
      </c>
      <c r="G14" s="63">
        <f>(J7*12.5/100)</f>
        <v>35946.9925</v>
      </c>
      <c r="H14" s="26" t="s">
        <v>12</v>
      </c>
      <c r="K14" s="4"/>
      <c r="L14" s="11"/>
    </row>
    <row r="15" spans="1:12">
      <c r="A15" s="7" t="s">
        <v>8</v>
      </c>
      <c r="B15" s="26" t="s">
        <v>16</v>
      </c>
      <c r="G15" s="63">
        <f>(J7*7.4/100)</f>
        <v>21280.619560000003</v>
      </c>
      <c r="H15" s="26" t="s">
        <v>12</v>
      </c>
    </row>
    <row r="16" spans="1:12" ht="17.25" customHeight="1">
      <c r="A16" s="8" t="s">
        <v>13</v>
      </c>
      <c r="G16" s="59">
        <f>E5*7.72*12/1.03</f>
        <v>320696.29514563101</v>
      </c>
      <c r="H16" s="26" t="s">
        <v>14</v>
      </c>
    </row>
    <row r="17" spans="1:12" ht="15.75" thickBot="1">
      <c r="A17" s="88">
        <f>(G16*I6/100)</f>
        <v>281594.77497351385</v>
      </c>
      <c r="B17" s="88"/>
      <c r="C17" s="26" t="s">
        <v>17</v>
      </c>
    </row>
    <row r="18" spans="1:12">
      <c r="A18" s="9" t="s">
        <v>2</v>
      </c>
      <c r="B18" s="120" t="s">
        <v>23</v>
      </c>
      <c r="C18" s="121"/>
      <c r="D18" s="121"/>
      <c r="E18" s="121"/>
      <c r="F18" s="121"/>
      <c r="G18" s="121"/>
      <c r="H18" s="122"/>
      <c r="I18" s="9" t="s">
        <v>21</v>
      </c>
      <c r="J18" s="9" t="s">
        <v>20</v>
      </c>
      <c r="K18" s="84" t="s">
        <v>18</v>
      </c>
      <c r="L18" s="85"/>
    </row>
    <row r="19" spans="1:12" ht="15.75" thickBot="1">
      <c r="A19" s="10" t="s">
        <v>15</v>
      </c>
      <c r="B19" s="115"/>
      <c r="C19" s="116"/>
      <c r="D19" s="116"/>
      <c r="E19" s="116"/>
      <c r="F19" s="116"/>
      <c r="G19" s="116"/>
      <c r="H19" s="117"/>
      <c r="I19" s="10" t="s">
        <v>22</v>
      </c>
      <c r="J19" s="12"/>
      <c r="K19" s="86" t="s">
        <v>19</v>
      </c>
      <c r="L19" s="87"/>
    </row>
    <row r="20" spans="1:12" ht="15.75" thickBot="1">
      <c r="A20" s="13"/>
      <c r="B20" s="110" t="s">
        <v>117</v>
      </c>
      <c r="C20" s="111"/>
      <c r="D20" s="111"/>
      <c r="E20" s="111"/>
      <c r="F20" s="111"/>
      <c r="G20" s="111"/>
      <c r="H20" s="112"/>
      <c r="I20" s="40"/>
      <c r="J20" s="41"/>
      <c r="K20" s="118">
        <v>45718.38</v>
      </c>
      <c r="L20" s="119"/>
    </row>
    <row r="21" spans="1:12">
      <c r="A21" s="14">
        <v>1</v>
      </c>
      <c r="B21" s="73" t="s">
        <v>138</v>
      </c>
      <c r="C21" s="70"/>
      <c r="D21" s="70"/>
      <c r="E21" s="70"/>
      <c r="F21" s="70"/>
      <c r="G21" s="70"/>
      <c r="H21" s="74"/>
      <c r="I21" s="14" t="s">
        <v>137</v>
      </c>
      <c r="J21" s="48">
        <v>626</v>
      </c>
      <c r="K21" s="105">
        <f>16400*0.5</f>
        <v>8200</v>
      </c>
      <c r="L21" s="106"/>
    </row>
    <row r="22" spans="1:12">
      <c r="A22" s="24">
        <v>2</v>
      </c>
      <c r="B22" s="73" t="s">
        <v>105</v>
      </c>
      <c r="C22" s="70"/>
      <c r="D22" s="70"/>
      <c r="E22" s="70"/>
      <c r="F22" s="70"/>
      <c r="G22" s="70"/>
      <c r="H22" s="74"/>
      <c r="I22" s="14" t="s">
        <v>137</v>
      </c>
      <c r="J22" s="48">
        <v>626</v>
      </c>
      <c r="K22" s="113">
        <v>12500</v>
      </c>
      <c r="L22" s="114"/>
    </row>
    <row r="23" spans="1:12">
      <c r="A23" s="24">
        <v>3</v>
      </c>
      <c r="B23" s="73" t="s">
        <v>152</v>
      </c>
      <c r="C23" s="70"/>
      <c r="D23" s="70"/>
      <c r="E23" s="70"/>
      <c r="F23" s="70"/>
      <c r="G23" s="70"/>
      <c r="H23" s="74"/>
      <c r="I23" s="14" t="s">
        <v>76</v>
      </c>
      <c r="J23" s="28">
        <v>6</v>
      </c>
      <c r="K23" s="105">
        <v>1557</v>
      </c>
      <c r="L23" s="106"/>
    </row>
    <row r="24" spans="1:12">
      <c r="A24" s="24">
        <v>4</v>
      </c>
      <c r="B24" s="73" t="s">
        <v>127</v>
      </c>
      <c r="C24" s="109"/>
      <c r="D24" s="109"/>
      <c r="E24" s="109"/>
      <c r="F24" s="109"/>
      <c r="G24" s="109"/>
      <c r="H24" s="123"/>
      <c r="I24" s="24" t="s">
        <v>60</v>
      </c>
      <c r="J24" s="44">
        <v>2</v>
      </c>
      <c r="K24" s="113">
        <v>440</v>
      </c>
      <c r="L24" s="114"/>
    </row>
    <row r="25" spans="1:12">
      <c r="A25" s="24">
        <v>5</v>
      </c>
      <c r="B25" s="73" t="s">
        <v>128</v>
      </c>
      <c r="C25" s="70"/>
      <c r="D25" s="70"/>
      <c r="E25" s="70"/>
      <c r="F25" s="70"/>
      <c r="G25" s="70"/>
      <c r="H25" s="74"/>
      <c r="I25" s="24" t="s">
        <v>60</v>
      </c>
      <c r="J25" s="24">
        <v>91</v>
      </c>
      <c r="K25" s="113">
        <f>2688*0.5</f>
        <v>1344</v>
      </c>
      <c r="L25" s="114"/>
    </row>
    <row r="26" spans="1:12">
      <c r="A26" s="24">
        <v>6</v>
      </c>
      <c r="B26" s="73" t="s">
        <v>129</v>
      </c>
      <c r="C26" s="70"/>
      <c r="D26" s="70"/>
      <c r="E26" s="70"/>
      <c r="F26" s="70"/>
      <c r="G26" s="70"/>
      <c r="H26" s="74"/>
      <c r="I26" s="24" t="s">
        <v>60</v>
      </c>
      <c r="J26" s="25">
        <v>10</v>
      </c>
      <c r="K26" s="113">
        <f>4413.33*0.5</f>
        <v>2206.665</v>
      </c>
      <c r="L26" s="114"/>
    </row>
    <row r="27" spans="1:12">
      <c r="A27" s="24">
        <v>7</v>
      </c>
      <c r="B27" s="73" t="s">
        <v>130</v>
      </c>
      <c r="C27" s="70"/>
      <c r="D27" s="70"/>
      <c r="E27" s="70"/>
      <c r="F27" s="70"/>
      <c r="G27" s="70"/>
      <c r="H27" s="74"/>
      <c r="I27" s="24" t="s">
        <v>60</v>
      </c>
      <c r="J27" s="25">
        <v>4</v>
      </c>
      <c r="K27" s="113">
        <f>798.56*0.5</f>
        <v>399.28</v>
      </c>
      <c r="L27" s="114"/>
    </row>
    <row r="28" spans="1:12">
      <c r="A28" s="24">
        <v>8</v>
      </c>
      <c r="B28" s="73" t="s">
        <v>108</v>
      </c>
      <c r="C28" s="70"/>
      <c r="D28" s="70"/>
      <c r="E28" s="70"/>
      <c r="F28" s="70"/>
      <c r="G28" s="70"/>
      <c r="H28" s="74"/>
      <c r="I28" s="24" t="s">
        <v>60</v>
      </c>
      <c r="J28" s="24">
        <v>10</v>
      </c>
      <c r="K28" s="113">
        <f>10*50+100</f>
        <v>600</v>
      </c>
      <c r="L28" s="114"/>
    </row>
    <row r="29" spans="1:12">
      <c r="A29" s="24">
        <v>9</v>
      </c>
      <c r="B29" s="73" t="s">
        <v>111</v>
      </c>
      <c r="C29" s="70"/>
      <c r="D29" s="70"/>
      <c r="E29" s="70"/>
      <c r="F29" s="70"/>
      <c r="G29" s="70"/>
      <c r="H29" s="74"/>
      <c r="I29" s="14" t="s">
        <v>60</v>
      </c>
      <c r="J29" s="28">
        <v>4</v>
      </c>
      <c r="K29" s="105">
        <v>5902.52</v>
      </c>
      <c r="L29" s="106"/>
    </row>
    <row r="30" spans="1:12">
      <c r="A30" s="24">
        <v>10</v>
      </c>
      <c r="B30" s="51" t="s">
        <v>139</v>
      </c>
      <c r="C30" s="50"/>
      <c r="D30" s="50"/>
      <c r="E30" s="50"/>
      <c r="F30" s="50"/>
      <c r="G30" s="50"/>
      <c r="H30" s="52"/>
      <c r="I30" s="14" t="s">
        <v>60</v>
      </c>
      <c r="J30" s="28">
        <v>1</v>
      </c>
      <c r="K30" s="105">
        <v>5000</v>
      </c>
      <c r="L30" s="106"/>
    </row>
    <row r="31" spans="1:12">
      <c r="A31" s="24">
        <v>11</v>
      </c>
      <c r="B31" s="73" t="s">
        <v>109</v>
      </c>
      <c r="C31" s="70"/>
      <c r="D31" s="70"/>
      <c r="E31" s="70"/>
      <c r="F31" s="70"/>
      <c r="G31" s="70"/>
      <c r="H31" s="74"/>
      <c r="I31" s="24" t="s">
        <v>76</v>
      </c>
      <c r="J31" s="24">
        <v>651.79999999999995</v>
      </c>
      <c r="K31" s="113">
        <f>2400+446</f>
        <v>2846</v>
      </c>
      <c r="L31" s="114"/>
    </row>
    <row r="32" spans="1:12">
      <c r="A32" s="24">
        <v>12</v>
      </c>
      <c r="B32" s="73" t="s">
        <v>153</v>
      </c>
      <c r="C32" s="70"/>
      <c r="D32" s="70"/>
      <c r="E32" s="70"/>
      <c r="F32" s="70"/>
      <c r="G32" s="70"/>
      <c r="H32" s="74"/>
      <c r="I32" s="24" t="s">
        <v>60</v>
      </c>
      <c r="J32" s="24">
        <v>2</v>
      </c>
      <c r="K32" s="113">
        <f>(1775+1600)*0.5</f>
        <v>1687.5</v>
      </c>
      <c r="L32" s="114"/>
    </row>
    <row r="33" spans="1:12">
      <c r="A33" s="24">
        <v>13</v>
      </c>
      <c r="B33" s="73" t="s">
        <v>77</v>
      </c>
      <c r="C33" s="70"/>
      <c r="D33" s="70"/>
      <c r="E33" s="70"/>
      <c r="F33" s="70"/>
      <c r="G33" s="70"/>
      <c r="H33" s="74"/>
      <c r="I33" s="24" t="s">
        <v>60</v>
      </c>
      <c r="J33" s="24">
        <v>12</v>
      </c>
      <c r="K33" s="113">
        <f>2000*12/2</f>
        <v>12000</v>
      </c>
      <c r="L33" s="114"/>
    </row>
    <row r="34" spans="1:12">
      <c r="A34" s="24">
        <v>14</v>
      </c>
      <c r="B34" s="73" t="s">
        <v>131</v>
      </c>
      <c r="C34" s="70"/>
      <c r="D34" s="70"/>
      <c r="E34" s="70"/>
      <c r="F34" s="70"/>
      <c r="G34" s="70"/>
      <c r="H34" s="74"/>
      <c r="I34" s="24" t="s">
        <v>72</v>
      </c>
      <c r="J34" s="24">
        <v>1</v>
      </c>
      <c r="K34" s="113">
        <f>290.32/2</f>
        <v>145.16</v>
      </c>
      <c r="L34" s="114"/>
    </row>
    <row r="35" spans="1:12">
      <c r="A35" s="24">
        <v>15</v>
      </c>
      <c r="B35" s="73" t="s">
        <v>132</v>
      </c>
      <c r="C35" s="70"/>
      <c r="D35" s="70"/>
      <c r="E35" s="70"/>
      <c r="F35" s="70"/>
      <c r="G35" s="70"/>
      <c r="H35" s="74"/>
      <c r="I35" s="24" t="s">
        <v>72</v>
      </c>
      <c r="J35" s="14">
        <v>12</v>
      </c>
      <c r="K35" s="113">
        <f>1000*12/2</f>
        <v>6000</v>
      </c>
      <c r="L35" s="114"/>
    </row>
    <row r="36" spans="1:12">
      <c r="A36" s="24">
        <v>16</v>
      </c>
      <c r="B36" s="73" t="s">
        <v>133</v>
      </c>
      <c r="C36" s="70"/>
      <c r="D36" s="70"/>
      <c r="E36" s="70"/>
      <c r="F36" s="70"/>
      <c r="G36" s="70"/>
      <c r="H36" s="74"/>
      <c r="I36" s="14" t="s">
        <v>60</v>
      </c>
      <c r="J36" s="45">
        <v>7</v>
      </c>
      <c r="K36" s="113">
        <f>(2846.2+2600)*0.5</f>
        <v>2723.1</v>
      </c>
      <c r="L36" s="114"/>
    </row>
    <row r="37" spans="1:12">
      <c r="A37" s="24">
        <v>17</v>
      </c>
      <c r="B37" s="73" t="s">
        <v>149</v>
      </c>
      <c r="C37" s="70"/>
      <c r="D37" s="70"/>
      <c r="E37" s="70"/>
      <c r="F37" s="70"/>
      <c r="G37" s="70"/>
      <c r="H37" s="74"/>
      <c r="I37" s="29" t="s">
        <v>73</v>
      </c>
      <c r="J37" s="29">
        <v>2</v>
      </c>
      <c r="K37" s="113">
        <f>2700*0.5</f>
        <v>1350</v>
      </c>
      <c r="L37" s="114"/>
    </row>
    <row r="38" spans="1:12">
      <c r="A38" s="24">
        <v>18</v>
      </c>
      <c r="B38" s="73" t="s">
        <v>140</v>
      </c>
      <c r="C38" s="70"/>
      <c r="D38" s="70"/>
      <c r="E38" s="70"/>
      <c r="F38" s="70"/>
      <c r="G38" s="70"/>
      <c r="H38" s="74"/>
      <c r="I38" s="29" t="s">
        <v>73</v>
      </c>
      <c r="J38" s="29">
        <v>2</v>
      </c>
      <c r="K38" s="113">
        <f>2400*0.5</f>
        <v>1200</v>
      </c>
      <c r="L38" s="114"/>
    </row>
    <row r="39" spans="1:12">
      <c r="A39" s="24">
        <v>19</v>
      </c>
      <c r="B39" s="73" t="s">
        <v>110</v>
      </c>
      <c r="C39" s="70"/>
      <c r="D39" s="70"/>
      <c r="E39" s="70"/>
      <c r="F39" s="70"/>
      <c r="G39" s="70"/>
      <c r="H39" s="74"/>
      <c r="I39" s="24" t="s">
        <v>60</v>
      </c>
      <c r="J39" s="24">
        <v>19</v>
      </c>
      <c r="K39" s="113">
        <f>(1708.64+1600)*0.5</f>
        <v>1654.3200000000002</v>
      </c>
      <c r="L39" s="114"/>
    </row>
    <row r="40" spans="1:12">
      <c r="A40" s="24">
        <v>20</v>
      </c>
      <c r="B40" s="73" t="s">
        <v>112</v>
      </c>
      <c r="C40" s="70"/>
      <c r="D40" s="70"/>
      <c r="E40" s="70"/>
      <c r="F40" s="70"/>
      <c r="G40" s="70"/>
      <c r="H40" s="74"/>
      <c r="I40" s="14" t="s">
        <v>60</v>
      </c>
      <c r="J40" s="46">
        <v>1</v>
      </c>
      <c r="K40" s="99">
        <f>70+12+25</f>
        <v>107</v>
      </c>
      <c r="L40" s="100"/>
    </row>
    <row r="41" spans="1:12">
      <c r="A41" s="24">
        <v>21</v>
      </c>
      <c r="B41" s="73" t="s">
        <v>115</v>
      </c>
      <c r="C41" s="70"/>
      <c r="D41" s="70"/>
      <c r="E41" s="70"/>
      <c r="F41" s="70"/>
      <c r="G41" s="70"/>
      <c r="H41" s="74"/>
      <c r="I41" s="29" t="s">
        <v>107</v>
      </c>
      <c r="J41" s="29">
        <v>1</v>
      </c>
      <c r="K41" s="107">
        <f>180000+57150+9600</f>
        <v>246750</v>
      </c>
      <c r="L41" s="108"/>
    </row>
    <row r="42" spans="1:12">
      <c r="A42" s="24">
        <v>22</v>
      </c>
      <c r="B42" s="73" t="s">
        <v>113</v>
      </c>
      <c r="C42" s="70"/>
      <c r="D42" s="70"/>
      <c r="E42" s="70"/>
      <c r="F42" s="70"/>
      <c r="G42" s="70"/>
      <c r="H42" s="74"/>
      <c r="I42" s="29" t="s">
        <v>107</v>
      </c>
      <c r="J42" s="29">
        <v>2</v>
      </c>
      <c r="K42" s="113">
        <f>((1500+220)+(1500+369))*0.5</f>
        <v>1794.5</v>
      </c>
      <c r="L42" s="114"/>
    </row>
    <row r="43" spans="1:12">
      <c r="A43" s="24">
        <v>23</v>
      </c>
      <c r="B43" s="73" t="s">
        <v>114</v>
      </c>
      <c r="C43" s="70"/>
      <c r="D43" s="70"/>
      <c r="E43" s="70"/>
      <c r="F43" s="70"/>
      <c r="G43" s="70"/>
      <c r="H43" s="74"/>
      <c r="I43" s="29" t="s">
        <v>60</v>
      </c>
      <c r="J43" s="29">
        <v>1</v>
      </c>
      <c r="K43" s="113">
        <f>(1432+2000)*0.5</f>
        <v>1716</v>
      </c>
      <c r="L43" s="114"/>
    </row>
    <row r="44" spans="1:12">
      <c r="A44" s="24">
        <v>24</v>
      </c>
      <c r="B44" s="73" t="s">
        <v>150</v>
      </c>
      <c r="C44" s="70"/>
      <c r="D44" s="70"/>
      <c r="E44" s="70"/>
      <c r="F44" s="70"/>
      <c r="G44" s="70"/>
      <c r="H44" s="74"/>
      <c r="I44" s="29" t="s">
        <v>60</v>
      </c>
      <c r="J44" s="29">
        <v>1</v>
      </c>
      <c r="K44" s="107">
        <v>7600</v>
      </c>
      <c r="L44" s="108"/>
    </row>
    <row r="45" spans="1:12">
      <c r="A45" s="24">
        <v>25</v>
      </c>
      <c r="B45" s="73" t="s">
        <v>116</v>
      </c>
      <c r="C45" s="70"/>
      <c r="D45" s="70"/>
      <c r="E45" s="70"/>
      <c r="F45" s="70"/>
      <c r="G45" s="70"/>
      <c r="H45" s="74"/>
      <c r="I45" s="29" t="s">
        <v>60</v>
      </c>
      <c r="J45" s="29">
        <v>1</v>
      </c>
      <c r="K45" s="113">
        <f>6000*0.5</f>
        <v>3000</v>
      </c>
      <c r="L45" s="114"/>
    </row>
    <row r="46" spans="1:12">
      <c r="A46" s="24">
        <v>26</v>
      </c>
      <c r="B46" s="73" t="s">
        <v>118</v>
      </c>
      <c r="C46" s="70"/>
      <c r="D46" s="70"/>
      <c r="E46" s="70"/>
      <c r="F46" s="70"/>
      <c r="G46" s="70"/>
      <c r="H46" s="74"/>
      <c r="I46" s="29" t="s">
        <v>107</v>
      </c>
      <c r="J46" s="29">
        <v>1</v>
      </c>
      <c r="K46" s="107">
        <f>540+1000</f>
        <v>1540</v>
      </c>
      <c r="L46" s="108"/>
    </row>
    <row r="47" spans="1:12">
      <c r="A47" s="24">
        <v>27</v>
      </c>
      <c r="B47" s="73" t="s">
        <v>119</v>
      </c>
      <c r="C47" s="70"/>
      <c r="D47" s="70"/>
      <c r="E47" s="70"/>
      <c r="F47" s="70"/>
      <c r="G47" s="70"/>
      <c r="H47" s="74"/>
      <c r="I47" s="29" t="s">
        <v>60</v>
      </c>
      <c r="J47" s="29">
        <v>2</v>
      </c>
      <c r="K47" s="107">
        <v>300</v>
      </c>
      <c r="L47" s="108"/>
    </row>
    <row r="48" spans="1:12">
      <c r="A48" s="24">
        <v>28</v>
      </c>
      <c r="B48" s="73" t="s">
        <v>120</v>
      </c>
      <c r="C48" s="70"/>
      <c r="D48" s="70"/>
      <c r="E48" s="70"/>
      <c r="F48" s="70"/>
      <c r="G48" s="70"/>
      <c r="H48" s="74"/>
      <c r="I48" s="14" t="s">
        <v>60</v>
      </c>
      <c r="J48" s="33">
        <v>1</v>
      </c>
      <c r="K48" s="105">
        <f>80+40+30</f>
        <v>150</v>
      </c>
      <c r="L48" s="106"/>
    </row>
    <row r="49" spans="1:12">
      <c r="A49" s="24">
        <v>29</v>
      </c>
      <c r="B49" s="73" t="s">
        <v>121</v>
      </c>
      <c r="C49" s="70"/>
      <c r="D49" s="70"/>
      <c r="E49" s="70"/>
      <c r="F49" s="70"/>
      <c r="G49" s="70"/>
      <c r="H49" s="74"/>
      <c r="I49" s="24" t="s">
        <v>60</v>
      </c>
      <c r="J49" s="24">
        <v>2</v>
      </c>
      <c r="K49" s="113">
        <f>1360/2</f>
        <v>680</v>
      </c>
      <c r="L49" s="114"/>
    </row>
    <row r="50" spans="1:12">
      <c r="A50" s="24">
        <v>30</v>
      </c>
      <c r="B50" s="73" t="s">
        <v>122</v>
      </c>
      <c r="C50" s="70"/>
      <c r="D50" s="70"/>
      <c r="E50" s="70"/>
      <c r="F50" s="70"/>
      <c r="G50" s="70"/>
      <c r="H50" s="74"/>
      <c r="I50" s="24" t="s">
        <v>76</v>
      </c>
      <c r="J50" s="24">
        <v>651.79999999999995</v>
      </c>
      <c r="K50" s="113">
        <f>235+1000</f>
        <v>1235</v>
      </c>
      <c r="L50" s="114"/>
    </row>
    <row r="51" spans="1:12">
      <c r="A51" s="24">
        <v>31</v>
      </c>
      <c r="B51" s="73" t="s">
        <v>134</v>
      </c>
      <c r="C51" s="70"/>
      <c r="D51" s="70"/>
      <c r="E51" s="70"/>
      <c r="F51" s="70"/>
      <c r="G51" s="70"/>
      <c r="H51" s="74"/>
      <c r="I51" s="24" t="s">
        <v>60</v>
      </c>
      <c r="J51" s="24">
        <v>3</v>
      </c>
      <c r="K51" s="113">
        <v>267</v>
      </c>
      <c r="L51" s="114"/>
    </row>
    <row r="52" spans="1:12">
      <c r="A52" s="24">
        <v>32</v>
      </c>
      <c r="B52" s="73" t="s">
        <v>123</v>
      </c>
      <c r="C52" s="70"/>
      <c r="D52" s="70"/>
      <c r="E52" s="70"/>
      <c r="F52" s="70"/>
      <c r="G52" s="70"/>
      <c r="H52" s="74"/>
      <c r="I52" s="14" t="s">
        <v>124</v>
      </c>
      <c r="J52" s="47" t="s">
        <v>124</v>
      </c>
      <c r="K52" s="99">
        <v>11200</v>
      </c>
      <c r="L52" s="100"/>
    </row>
    <row r="53" spans="1:12">
      <c r="A53" s="24">
        <v>33</v>
      </c>
      <c r="B53" s="73" t="s">
        <v>78</v>
      </c>
      <c r="C53" s="70"/>
      <c r="D53" s="70"/>
      <c r="E53" s="70"/>
      <c r="F53" s="70"/>
      <c r="G53" s="70"/>
      <c r="H53" s="74"/>
      <c r="I53" s="24" t="s">
        <v>60</v>
      </c>
      <c r="J53" s="24">
        <v>1</v>
      </c>
      <c r="K53" s="107">
        <v>6500</v>
      </c>
      <c r="L53" s="108"/>
    </row>
    <row r="54" spans="1:12">
      <c r="A54" s="24">
        <v>34</v>
      </c>
      <c r="B54" s="73" t="s">
        <v>125</v>
      </c>
      <c r="C54" s="70"/>
      <c r="D54" s="70"/>
      <c r="E54" s="70"/>
      <c r="F54" s="70"/>
      <c r="G54" s="70"/>
      <c r="H54" s="74"/>
      <c r="I54" s="24" t="s">
        <v>107</v>
      </c>
      <c r="J54" s="24">
        <v>1</v>
      </c>
      <c r="K54" s="113">
        <f>(19447+6000)*0.5</f>
        <v>12723.5</v>
      </c>
      <c r="L54" s="114"/>
    </row>
    <row r="55" spans="1:12">
      <c r="A55" s="24">
        <v>35</v>
      </c>
      <c r="B55" s="79" t="s">
        <v>126</v>
      </c>
      <c r="C55" s="80"/>
      <c r="D55" s="80"/>
      <c r="E55" s="80"/>
      <c r="F55" s="80"/>
      <c r="G55" s="80"/>
      <c r="H55" s="81"/>
      <c r="I55" s="24" t="s">
        <v>60</v>
      </c>
      <c r="J55" s="24">
        <v>1</v>
      </c>
      <c r="K55" s="113">
        <f>6278*0.5</f>
        <v>3139</v>
      </c>
      <c r="L55" s="114"/>
    </row>
    <row r="56" spans="1:12">
      <c r="A56" s="24">
        <v>36</v>
      </c>
      <c r="B56" s="73" t="s">
        <v>135</v>
      </c>
      <c r="C56" s="70"/>
      <c r="D56" s="70"/>
      <c r="E56" s="70"/>
      <c r="F56" s="70"/>
      <c r="G56" s="70"/>
      <c r="H56" s="74"/>
      <c r="I56" s="24" t="s">
        <v>107</v>
      </c>
      <c r="J56" s="24">
        <v>1</v>
      </c>
      <c r="K56" s="107">
        <v>1820</v>
      </c>
      <c r="L56" s="108"/>
    </row>
    <row r="57" spans="1:12" ht="15" customHeight="1">
      <c r="A57" s="14"/>
      <c r="B57" s="73" t="s">
        <v>106</v>
      </c>
      <c r="C57" s="70"/>
      <c r="D57" s="70"/>
      <c r="E57" s="70"/>
      <c r="F57" s="70"/>
      <c r="G57" s="70"/>
      <c r="H57" s="70"/>
      <c r="I57" s="14"/>
      <c r="J57" s="42"/>
      <c r="K57" s="97">
        <f>SUM(K21:L56)</f>
        <v>368277.54500000004</v>
      </c>
      <c r="L57" s="98"/>
    </row>
    <row r="58" spans="1:12" ht="18.75" customHeight="1">
      <c r="A58" s="14"/>
      <c r="B58" s="73" t="s">
        <v>104</v>
      </c>
      <c r="C58" s="70"/>
      <c r="D58" s="70"/>
      <c r="E58" s="70"/>
      <c r="F58" s="70"/>
      <c r="G58" s="70"/>
      <c r="H58" s="70"/>
      <c r="I58" s="14"/>
      <c r="J58" s="42"/>
      <c r="K58" s="99">
        <f>K57*0.14</f>
        <v>51558.856300000014</v>
      </c>
      <c r="L58" s="100"/>
    </row>
    <row r="59" spans="1:12" ht="15.75" thickBot="1">
      <c r="A59" s="14"/>
      <c r="B59" s="26" t="s">
        <v>141</v>
      </c>
      <c r="I59" s="39"/>
      <c r="K59" s="101">
        <f>SUM(K57:L58)</f>
        <v>419836.40130000003</v>
      </c>
      <c r="L59" s="102"/>
    </row>
    <row r="60" spans="1:12" ht="16.5" thickBot="1">
      <c r="A60" s="13"/>
      <c r="B60" s="64" t="s">
        <v>142</v>
      </c>
      <c r="C60" s="65"/>
      <c r="D60" s="65"/>
      <c r="E60" s="65"/>
      <c r="F60" s="65"/>
      <c r="G60" s="65"/>
      <c r="H60" s="66"/>
      <c r="I60" s="13"/>
      <c r="J60" s="13"/>
      <c r="K60" s="103">
        <f>K59+K20</f>
        <v>465554.78130000003</v>
      </c>
      <c r="L60" s="104"/>
    </row>
    <row r="61" spans="1:12">
      <c r="A61" t="s">
        <v>63</v>
      </c>
    </row>
    <row r="62" spans="1:12">
      <c r="A62" t="s">
        <v>24</v>
      </c>
      <c r="D62" s="58">
        <f>I4</f>
        <v>2014</v>
      </c>
      <c r="E62" s="26" t="s">
        <v>25</v>
      </c>
      <c r="G62" s="59">
        <f>K60-G16</f>
        <v>144858.48615436902</v>
      </c>
      <c r="H62" s="26" t="s">
        <v>26</v>
      </c>
    </row>
    <row r="63" spans="1:12">
      <c r="D63" s="58"/>
      <c r="G63" s="59"/>
    </row>
    <row r="64" spans="1:12" ht="15.75" thickBot="1">
      <c r="A64" t="s">
        <v>79</v>
      </c>
      <c r="B64" s="58">
        <f>I4</f>
        <v>2014</v>
      </c>
      <c r="C64" s="26" t="s">
        <v>27</v>
      </c>
    </row>
    <row r="65" spans="1:12">
      <c r="A65" s="36" t="s">
        <v>2</v>
      </c>
      <c r="B65" s="124" t="s">
        <v>34</v>
      </c>
      <c r="C65" s="125"/>
      <c r="D65" s="125"/>
      <c r="E65" s="125"/>
      <c r="F65" s="124" t="s">
        <v>35</v>
      </c>
      <c r="G65" s="125"/>
      <c r="H65" s="126"/>
      <c r="I65" s="75" t="s">
        <v>36</v>
      </c>
      <c r="J65" s="76"/>
      <c r="K65" s="76"/>
      <c r="L65" s="90"/>
    </row>
    <row r="66" spans="1:12" ht="15.75" thickBot="1">
      <c r="A66" s="37"/>
      <c r="B66" s="130"/>
      <c r="C66" s="131"/>
      <c r="D66" s="131"/>
      <c r="E66" s="131"/>
      <c r="F66" s="130"/>
      <c r="G66" s="131"/>
      <c r="H66" s="132"/>
      <c r="I66" s="77" t="s">
        <v>71</v>
      </c>
      <c r="J66" s="78"/>
      <c r="K66" s="78"/>
      <c r="L66" s="89"/>
    </row>
    <row r="67" spans="1:12">
      <c r="A67" s="18" t="s">
        <v>28</v>
      </c>
      <c r="B67" s="133" t="s">
        <v>37</v>
      </c>
      <c r="C67" s="134"/>
      <c r="D67" s="134"/>
      <c r="E67" s="135"/>
      <c r="F67" s="136" t="s">
        <v>62</v>
      </c>
      <c r="G67" s="137"/>
      <c r="H67" s="138"/>
      <c r="I67" s="91" t="s">
        <v>102</v>
      </c>
      <c r="J67" s="92"/>
      <c r="K67" s="92"/>
      <c r="L67" s="93"/>
    </row>
    <row r="68" spans="1:12">
      <c r="A68" s="14" t="s">
        <v>29</v>
      </c>
      <c r="B68" s="73" t="s">
        <v>38</v>
      </c>
      <c r="C68" s="70"/>
      <c r="D68" s="70"/>
      <c r="E68" s="74"/>
      <c r="F68" s="127" t="s">
        <v>92</v>
      </c>
      <c r="G68" s="128"/>
      <c r="H68" s="129"/>
      <c r="I68" s="94" t="s">
        <v>101</v>
      </c>
      <c r="J68" s="95"/>
      <c r="K68" s="95"/>
      <c r="L68" s="96"/>
    </row>
    <row r="69" spans="1:12">
      <c r="A69" s="14" t="s">
        <v>30</v>
      </c>
      <c r="B69" s="73" t="s">
        <v>39</v>
      </c>
      <c r="C69" s="70"/>
      <c r="D69" s="70"/>
      <c r="E69" s="74"/>
      <c r="F69" s="127" t="s">
        <v>93</v>
      </c>
      <c r="G69" s="128"/>
      <c r="H69" s="129"/>
      <c r="I69" s="94" t="s">
        <v>94</v>
      </c>
      <c r="J69" s="95"/>
      <c r="K69" s="95"/>
      <c r="L69" s="96"/>
    </row>
    <row r="70" spans="1:12">
      <c r="A70" s="14" t="s">
        <v>31</v>
      </c>
      <c r="B70" s="73" t="s">
        <v>40</v>
      </c>
      <c r="C70" s="70"/>
      <c r="D70" s="70"/>
      <c r="E70" s="74"/>
      <c r="F70" s="127" t="s">
        <v>95</v>
      </c>
      <c r="G70" s="128"/>
      <c r="H70" s="129"/>
      <c r="I70" s="94" t="s">
        <v>96</v>
      </c>
      <c r="J70" s="95"/>
      <c r="K70" s="95"/>
      <c r="L70" s="96"/>
    </row>
    <row r="71" spans="1:12">
      <c r="A71" s="14" t="s">
        <v>32</v>
      </c>
      <c r="B71" s="73" t="s">
        <v>41</v>
      </c>
      <c r="C71" s="70"/>
      <c r="D71" s="70"/>
      <c r="E71" s="74"/>
      <c r="F71" s="127" t="s">
        <v>97</v>
      </c>
      <c r="G71" s="128"/>
      <c r="H71" s="129"/>
      <c r="I71" s="94" t="s">
        <v>98</v>
      </c>
      <c r="J71" s="95"/>
      <c r="K71" s="95"/>
      <c r="L71" s="96"/>
    </row>
    <row r="72" spans="1:12" ht="15.75" thickBot="1">
      <c r="A72" s="19" t="s">
        <v>33</v>
      </c>
      <c r="B72" s="139" t="s">
        <v>42</v>
      </c>
      <c r="C72" s="140"/>
      <c r="D72" s="140"/>
      <c r="E72" s="141"/>
      <c r="F72" s="115" t="s">
        <v>99</v>
      </c>
      <c r="G72" s="116"/>
      <c r="H72" s="117"/>
      <c r="I72" s="71" t="s">
        <v>100</v>
      </c>
      <c r="J72" s="69"/>
      <c r="K72" s="69"/>
      <c r="L72" s="72"/>
    </row>
    <row r="74" spans="1:12">
      <c r="A74" s="20" t="s">
        <v>45</v>
      </c>
      <c r="B74" s="58">
        <f>I4+1</f>
        <v>2015</v>
      </c>
      <c r="C74" s="26" t="s">
        <v>46</v>
      </c>
    </row>
    <row r="75" spans="1:12">
      <c r="A75" s="32" t="s">
        <v>43</v>
      </c>
    </row>
    <row r="76" spans="1:12">
      <c r="A76" s="70" t="s">
        <v>44</v>
      </c>
      <c r="B76" s="70"/>
      <c r="C76" s="70"/>
      <c r="D76" s="70"/>
      <c r="E76" s="70"/>
      <c r="F76" s="27">
        <f>H95</f>
        <v>5.5988353094937047</v>
      </c>
      <c r="G76" s="26" t="s">
        <v>61</v>
      </c>
    </row>
    <row r="77" spans="1:12">
      <c r="A77" s="32" t="s">
        <v>49</v>
      </c>
    </row>
    <row r="78" spans="1:12">
      <c r="A78" s="32" t="s">
        <v>47</v>
      </c>
    </row>
    <row r="79" spans="1:12">
      <c r="A79" s="32" t="s">
        <v>48</v>
      </c>
    </row>
    <row r="80" spans="1:12">
      <c r="A80" s="32" t="s">
        <v>50</v>
      </c>
    </row>
    <row r="82" spans="1:11">
      <c r="A82" s="32" t="s">
        <v>51</v>
      </c>
      <c r="B82" s="58">
        <f>I4+1</f>
        <v>2015</v>
      </c>
      <c r="C82" s="26" t="s">
        <v>52</v>
      </c>
    </row>
    <row r="83" spans="1:11">
      <c r="A83" s="32" t="s">
        <v>53</v>
      </c>
    </row>
    <row r="84" spans="1:11">
      <c r="A84" s="32" t="s">
        <v>87</v>
      </c>
      <c r="J84" s="16">
        <v>1200</v>
      </c>
      <c r="K84" t="s">
        <v>12</v>
      </c>
    </row>
    <row r="85" spans="1:11">
      <c r="A85" s="50" t="s">
        <v>151</v>
      </c>
      <c r="J85" s="16">
        <v>12000</v>
      </c>
      <c r="K85" t="s">
        <v>12</v>
      </c>
    </row>
    <row r="86" spans="1:11">
      <c r="A86" s="32" t="s">
        <v>81</v>
      </c>
      <c r="J86" s="16">
        <v>12000</v>
      </c>
      <c r="K86" t="s">
        <v>12</v>
      </c>
    </row>
    <row r="87" spans="1:11">
      <c r="A87" s="32" t="s">
        <v>86</v>
      </c>
      <c r="J87" s="16">
        <v>10000</v>
      </c>
      <c r="K87" t="s">
        <v>12</v>
      </c>
    </row>
    <row r="88" spans="1:11">
      <c r="A88" s="32" t="s">
        <v>85</v>
      </c>
      <c r="J88" s="16">
        <v>15000</v>
      </c>
      <c r="K88" t="s">
        <v>12</v>
      </c>
    </row>
    <row r="89" spans="1:11">
      <c r="A89" s="32" t="s">
        <v>84</v>
      </c>
      <c r="J89" s="16">
        <v>1000</v>
      </c>
      <c r="K89" t="s">
        <v>12</v>
      </c>
    </row>
    <row r="90" spans="1:11">
      <c r="A90" s="32" t="s">
        <v>83</v>
      </c>
      <c r="J90" s="16">
        <v>6500</v>
      </c>
      <c r="K90" t="s">
        <v>12</v>
      </c>
    </row>
    <row r="91" spans="1:11">
      <c r="A91" s="32" t="s">
        <v>82</v>
      </c>
      <c r="J91" s="16">
        <v>12000</v>
      </c>
      <c r="K91" t="s">
        <v>12</v>
      </c>
    </row>
    <row r="92" spans="1:11">
      <c r="A92" s="32" t="s">
        <v>80</v>
      </c>
      <c r="J92" s="16">
        <v>25000</v>
      </c>
      <c r="K92" t="s">
        <v>12</v>
      </c>
    </row>
    <row r="93" spans="1:11">
      <c r="A93" s="21" t="s">
        <v>54</v>
      </c>
      <c r="J93" s="5">
        <f>SUM(J84:J92)</f>
        <v>94700</v>
      </c>
      <c r="K93" s="22" t="s">
        <v>55</v>
      </c>
    </row>
    <row r="94" spans="1:11">
      <c r="A94" s="50" t="s">
        <v>143</v>
      </c>
      <c r="H94" s="58" t="s">
        <v>68</v>
      </c>
      <c r="I94" t="s">
        <v>69</v>
      </c>
      <c r="J94" s="5">
        <f>G62</f>
        <v>144858.48615436902</v>
      </c>
      <c r="K94" s="5"/>
    </row>
    <row r="95" spans="1:11">
      <c r="A95" s="32" t="s">
        <v>64</v>
      </c>
      <c r="C95" s="59">
        <f>J93+J94</f>
        <v>239558.48615436902</v>
      </c>
      <c r="D95" s="58" t="s">
        <v>65</v>
      </c>
      <c r="E95" s="67">
        <f>B82</f>
        <v>2015</v>
      </c>
      <c r="F95" s="26" t="s">
        <v>66</v>
      </c>
      <c r="H95" s="68">
        <f>C95/(E5*12)</f>
        <v>5.5988353094937047</v>
      </c>
      <c r="I95" t="s">
        <v>67</v>
      </c>
    </row>
    <row r="97" spans="2:11" ht="44.25" customHeight="1">
      <c r="B97" s="26" t="s">
        <v>57</v>
      </c>
    </row>
    <row r="98" spans="2:11">
      <c r="B98" s="26" t="s">
        <v>35</v>
      </c>
      <c r="I98" t="s">
        <v>58</v>
      </c>
    </row>
    <row r="99" spans="2:11">
      <c r="K99" s="38" t="s">
        <v>103</v>
      </c>
    </row>
  </sheetData>
  <mergeCells count="112">
    <mergeCell ref="B72:E72"/>
    <mergeCell ref="F72:H72"/>
    <mergeCell ref="I72:L72"/>
    <mergeCell ref="A76:E76"/>
    <mergeCell ref="B70:E70"/>
    <mergeCell ref="F70:H70"/>
    <mergeCell ref="I70:L70"/>
    <mergeCell ref="B71:E71"/>
    <mergeCell ref="F71:H71"/>
    <mergeCell ref="I71:L71"/>
    <mergeCell ref="B68:E68"/>
    <mergeCell ref="F68:H68"/>
    <mergeCell ref="I68:L68"/>
    <mergeCell ref="B69:E69"/>
    <mergeCell ref="F69:H69"/>
    <mergeCell ref="I69:L69"/>
    <mergeCell ref="B66:E66"/>
    <mergeCell ref="F66:H66"/>
    <mergeCell ref="I66:L66"/>
    <mergeCell ref="B67:E67"/>
    <mergeCell ref="F67:H67"/>
    <mergeCell ref="I67:L67"/>
    <mergeCell ref="K59:L59"/>
    <mergeCell ref="K60:L60"/>
    <mergeCell ref="B65:E65"/>
    <mergeCell ref="F65:H65"/>
    <mergeCell ref="I65:L65"/>
    <mergeCell ref="B57:H57"/>
    <mergeCell ref="K57:L57"/>
    <mergeCell ref="B58:H58"/>
    <mergeCell ref="K58:L58"/>
    <mergeCell ref="B54:H54"/>
    <mergeCell ref="K54:L54"/>
    <mergeCell ref="B55:H55"/>
    <mergeCell ref="K55:L55"/>
    <mergeCell ref="B56:H56"/>
    <mergeCell ref="K56:L56"/>
    <mergeCell ref="B51:H51"/>
    <mergeCell ref="K51:L51"/>
    <mergeCell ref="B52:H52"/>
    <mergeCell ref="K52:L52"/>
    <mergeCell ref="B53:H53"/>
    <mergeCell ref="K53:L53"/>
    <mergeCell ref="B48:H48"/>
    <mergeCell ref="K48:L48"/>
    <mergeCell ref="B49:H49"/>
    <mergeCell ref="K49:L49"/>
    <mergeCell ref="B50:H50"/>
    <mergeCell ref="K50:L50"/>
    <mergeCell ref="B45:H45"/>
    <mergeCell ref="K45:L45"/>
    <mergeCell ref="B46:H46"/>
    <mergeCell ref="K46:L46"/>
    <mergeCell ref="B47:H47"/>
    <mergeCell ref="K47:L47"/>
    <mergeCell ref="B42:H42"/>
    <mergeCell ref="K42:L42"/>
    <mergeCell ref="B43:H43"/>
    <mergeCell ref="K43:L43"/>
    <mergeCell ref="B44:H44"/>
    <mergeCell ref="K44:L44"/>
    <mergeCell ref="B39:H39"/>
    <mergeCell ref="K39:L39"/>
    <mergeCell ref="B40:H40"/>
    <mergeCell ref="K40:L40"/>
    <mergeCell ref="B41:H41"/>
    <mergeCell ref="K41:L41"/>
    <mergeCell ref="B37:H37"/>
    <mergeCell ref="K37:L37"/>
    <mergeCell ref="B38:H38"/>
    <mergeCell ref="K38:L38"/>
    <mergeCell ref="B33:H33"/>
    <mergeCell ref="K33:L33"/>
    <mergeCell ref="B34:H34"/>
    <mergeCell ref="K34:L34"/>
    <mergeCell ref="B35:H35"/>
    <mergeCell ref="K35:L35"/>
    <mergeCell ref="B31:H31"/>
    <mergeCell ref="K31:L31"/>
    <mergeCell ref="B32:H32"/>
    <mergeCell ref="K32:L32"/>
    <mergeCell ref="B24:H24"/>
    <mergeCell ref="K24:L24"/>
    <mergeCell ref="B28:H28"/>
    <mergeCell ref="K28:L28"/>
    <mergeCell ref="B36:H36"/>
    <mergeCell ref="K36:L36"/>
    <mergeCell ref="K30:L30"/>
    <mergeCell ref="B23:H23"/>
    <mergeCell ref="K23:L23"/>
    <mergeCell ref="B19:H19"/>
    <mergeCell ref="K19:L19"/>
    <mergeCell ref="B20:H20"/>
    <mergeCell ref="K20:L20"/>
    <mergeCell ref="B29:H29"/>
    <mergeCell ref="K29:L29"/>
    <mergeCell ref="A2:L2"/>
    <mergeCell ref="A3:L3"/>
    <mergeCell ref="A6:B6"/>
    <mergeCell ref="A17:B17"/>
    <mergeCell ref="B18:H18"/>
    <mergeCell ref="K18:L18"/>
    <mergeCell ref="B21:H21"/>
    <mergeCell ref="K21:L21"/>
    <mergeCell ref="B22:H22"/>
    <mergeCell ref="K22:L22"/>
    <mergeCell ref="B25:H25"/>
    <mergeCell ref="K25:L25"/>
    <mergeCell ref="B26:H26"/>
    <mergeCell ref="K26:L26"/>
    <mergeCell ref="B27:H27"/>
    <mergeCell ref="K27:L27"/>
  </mergeCells>
  <pageMargins left="0.22" right="0.16" top="0.17" bottom="0.17" header="0.19" footer="0.17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2014</vt:lpstr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2015-03-25T13:49:10Z</dcterms:modified>
</cp:coreProperties>
</file>