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2014" sheetId="2" r:id="rId1"/>
    <sheet name="Лист3" sheetId="3" r:id="rId2"/>
  </sheets>
  <calcPr calcId="125725"/>
</workbook>
</file>

<file path=xl/calcChain.xml><?xml version="1.0" encoding="utf-8"?>
<calcChain xmlns="http://schemas.openxmlformats.org/spreadsheetml/2006/main">
  <c r="K47" i="2"/>
  <c r="K46"/>
  <c r="K45"/>
  <c r="K44"/>
  <c r="K42"/>
  <c r="K41"/>
  <c r="K40"/>
  <c r="K39"/>
  <c r="K38"/>
  <c r="K37"/>
  <c r="K36"/>
  <c r="K35"/>
  <c r="K34"/>
  <c r="K33"/>
  <c r="K32"/>
  <c r="K31"/>
  <c r="K30"/>
  <c r="K29"/>
  <c r="K27"/>
  <c r="K25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K24"/>
  <c r="K50" s="1"/>
  <c r="K51" l="1"/>
  <c r="K52" s="1"/>
  <c r="G19"/>
  <c r="K53" l="1"/>
  <c r="G55" s="1"/>
  <c r="J89" l="1"/>
  <c r="H90"/>
  <c r="E70"/>
  <c r="B56"/>
  <c r="D55"/>
  <c r="G17"/>
  <c r="G16"/>
  <c r="G15"/>
  <c r="G14"/>
  <c r="G7"/>
  <c r="I7" s="1"/>
  <c r="J13" l="1"/>
  <c r="A20"/>
  <c r="K90" l="1"/>
  <c r="C91" s="1"/>
  <c r="H91" s="1"/>
  <c r="F68" s="1"/>
</calcChain>
</file>

<file path=xl/sharedStrings.xml><?xml version="1.0" encoding="utf-8"?>
<sst xmlns="http://schemas.openxmlformats.org/spreadsheetml/2006/main" count="195" uniqueCount="153">
  <si>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</si>
  <si>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</si>
  <si>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</si>
  <si>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</si>
  <si>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</si>
  <si>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>2.  Задолженность  жителей  по  квартплате  и  коммунальным  услугам  составляет</t>
  </si>
  <si>
    <t xml:space="preserve"> рубля,</t>
  </si>
  <si>
    <t>в том числе (имеющие значительную задолженность:</t>
  </si>
  <si>
    <t>•</t>
  </si>
  <si>
    <t>тепловая энергия</t>
  </si>
  <si>
    <t>водоснабжение и водоотведение</t>
  </si>
  <si>
    <t>электрическая энергия</t>
  </si>
  <si>
    <t>руб.</t>
  </si>
  <si>
    <t>4.  Плата за текущий ремонт, начисленная в размере</t>
  </si>
  <si>
    <t xml:space="preserve">   рубля   (поступило  от  жителей </t>
  </si>
  <si>
    <t>п/п</t>
  </si>
  <si>
    <t>прочие поставщики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</si>
  <si>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</si>
  <si>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</si>
  <si>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</si>
  <si>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</si>
  <si>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</si>
  <si>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</si>
  <si>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 xml:space="preserve">Перерасход (+) или экономия (-) средств текущего ремонта общего имущества многоквартирного дома по </t>
  </si>
  <si>
    <t>состоянию  на   31  декабря</t>
  </si>
  <si>
    <t xml:space="preserve">года составляет </t>
  </si>
  <si>
    <t>рубля.</t>
  </si>
  <si>
    <t>5.    В</t>
  </si>
  <si>
    <t xml:space="preserve">1.   В </t>
  </si>
  <si>
    <t xml:space="preserve">году начисление платы за содержание, ремонт и коммунальные услуги производилось </t>
  </si>
  <si>
    <t>3.  Соответственно,  компания  имеет  задолженность  перед  поставщиками  услуг</t>
  </si>
  <si>
    <t>рублей:</t>
  </si>
  <si>
    <t>1.</t>
  </si>
  <si>
    <t>2.</t>
  </si>
  <si>
    <t>3.</t>
  </si>
  <si>
    <t>4.</t>
  </si>
  <si>
    <t>5.</t>
  </si>
  <si>
    <t>6.</t>
  </si>
  <si>
    <t>Наименование статьи.</t>
  </si>
  <si>
    <t>ООО "УК "Альтернатива"</t>
  </si>
  <si>
    <t>Муниципальные дома</t>
  </si>
  <si>
    <t>Содержание общего имущества.</t>
  </si>
  <si>
    <t>Текущий ремонт общего имущества.</t>
  </si>
  <si>
    <t>Отопление.</t>
  </si>
  <si>
    <t>Горячее водоснабжение.</t>
  </si>
  <si>
    <t>Холодное водоснабжение.</t>
  </si>
  <si>
    <t>Водоотведение.</t>
  </si>
  <si>
    <t>4,74 руб./м²</t>
  </si>
  <si>
    <t>218,90 руб./чел.</t>
  </si>
  <si>
    <t xml:space="preserve"> - содержание общего имущества - 15,64 рубля с кв.метра общей площади в месяц;</t>
  </si>
  <si>
    <t xml:space="preserve"> - содержание общедомовых приборов учета - 1,09 рубля с кв.метра в месяц;</t>
  </si>
  <si>
    <t xml:space="preserve"> - текущий ремонт общего имущества -</t>
  </si>
  <si>
    <t>рубля с кв.метра в месяц;</t>
  </si>
  <si>
    <t xml:space="preserve"> - отопление - </t>
  </si>
  <si>
    <t>рубля с кв.метра или -</t>
  </si>
  <si>
    <r>
      <t>Гкал/м</t>
    </r>
    <r>
      <rPr>
        <sz val="11"/>
        <color theme="1"/>
        <rFont val="Calibri"/>
        <family val="2"/>
        <charset val="204"/>
      </rPr>
      <t>² (ежемесячно равными долями,</t>
    </r>
  </si>
  <si>
    <t xml:space="preserve"> исходя из объемов потребления в</t>
  </si>
  <si>
    <t>В</t>
  </si>
  <si>
    <t>году (с 1 января) предлагается следующая плата за содержание и ремонт общего имущества:</t>
  </si>
  <si>
    <t>году, с последующим перерасчетом по окончании</t>
  </si>
  <si>
    <t>г.);</t>
  </si>
  <si>
    <t xml:space="preserve"> - плата   за   горячее  и  холодное  водоснабжение ,  водоотведение ,  электроснабжение   будет   начисляться</t>
  </si>
  <si>
    <t xml:space="preserve">         При этом в  2013 году вводится оплата за коммунальные услуги на общедомовые нужды.</t>
  </si>
  <si>
    <t>6.   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</si>
  <si>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</si>
  <si>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</si>
  <si>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обслуживание системы видеонаблюдения</t>
  </si>
  <si>
    <t xml:space="preserve">  -  вывоз снега с придомовой территории</t>
  </si>
  <si>
    <t xml:space="preserve">  -  поверка (замена) манометров и термометров</t>
  </si>
  <si>
    <t xml:space="preserve">  -  установка новогодней елки</t>
  </si>
  <si>
    <t xml:space="preserve">  - обслуживание ТП и кабельных линий</t>
  </si>
  <si>
    <t xml:space="preserve">  -  передача безхозных инженерных сетей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</si>
  <si>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</si>
  <si>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</si>
  <si>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</si>
  <si>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</si>
  <si>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</si>
  <si>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 xml:space="preserve">          составит </t>
  </si>
  <si>
    <t>на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</si>
  <si>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</si>
  <si>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 xml:space="preserve">год ,       или </t>
  </si>
  <si>
    <t>рубля с кв.метра в месяц.</t>
  </si>
  <si>
    <t>Директор</t>
  </si>
  <si>
    <t>А.Б. Хлебников</t>
  </si>
  <si>
    <t>году   в   размере</t>
  </si>
  <si>
    <t>шт.</t>
  </si>
  <si>
    <t>54,01 руб./чел.</t>
  </si>
  <si>
    <t>98,72 руб./чел.</t>
  </si>
  <si>
    <t>рубля),     направлена на следующие мероприятия:</t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</si>
  <si>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32</t>
    </r>
    <r>
      <rPr>
        <sz val="11"/>
        <color theme="1"/>
        <rFont val="Calibri"/>
        <family val="2"/>
        <charset val="204"/>
        <scheme val="minor"/>
      </rPr>
      <t xml:space="preserve">-                  </t>
    </r>
  </si>
  <si>
    <t xml:space="preserve">   по дому</t>
  </si>
  <si>
    <t xml:space="preserve">   по мкр.  Юбилейный    за </t>
  </si>
  <si>
    <t>( ОАО "Западное управление")</t>
  </si>
  <si>
    <t xml:space="preserve">  -  техническое освидетельствование лифтов</t>
  </si>
  <si>
    <t xml:space="preserve">   согласно   Постановления   Правительства   РФ   № 354   от  06 мая 2011 года  (Ежемесячно,(за исключением отопления) </t>
  </si>
  <si>
    <t xml:space="preserve">   согласно показаний общедомовых   и   индивидуальных  приборов  учета.   При   отсутствии  индивидуальных</t>
  </si>
  <si>
    <t xml:space="preserve">   приборов  учета по новым нормативам, введенным с 01 января 2013 года Приказом № 7-мпр от 27 августа 2012 года. ).</t>
  </si>
  <si>
    <t>рублей                 (</t>
  </si>
  <si>
    <t>год</t>
  </si>
  <si>
    <t>т.</t>
  </si>
  <si>
    <t>м</t>
  </si>
  <si>
    <t>0,019 Гкал/м</t>
  </si>
  <si>
    <t>0,027 Гкал/м</t>
  </si>
  <si>
    <t>301,44 руб./чел.</t>
  </si>
  <si>
    <t>74,71 руб./чел.</t>
  </si>
  <si>
    <t>116,82 руб./чел.</t>
  </si>
  <si>
    <t>18,50 руб./м²</t>
  </si>
  <si>
    <t>Управление МКД (14%)</t>
  </si>
  <si>
    <t>Перерасход (+) или экономия (-) средств в 2013 г.г.</t>
  </si>
  <si>
    <r>
      <t>м</t>
    </r>
    <r>
      <rPr>
        <sz val="11"/>
        <rFont val="Calibri"/>
        <family val="2"/>
        <charset val="204"/>
      </rPr>
      <t>³</t>
    </r>
  </si>
  <si>
    <r>
      <t>м</t>
    </r>
    <r>
      <rPr>
        <vertAlign val="superscript"/>
        <sz val="11"/>
        <rFont val="Calibri"/>
        <family val="2"/>
        <charset val="204"/>
        <scheme val="minor"/>
      </rPr>
      <t>2</t>
    </r>
  </si>
  <si>
    <t>Приобретение садового инвентаря (50%).</t>
  </si>
  <si>
    <t>Вывоз строительного негабаритного мусора в марте(22,01%).</t>
  </si>
  <si>
    <t>Вывоз строительного негабаритного мусора в апреле(22,01%).</t>
  </si>
  <si>
    <t>Вывоз строительного негабаритного мусора в мае(22,01%).</t>
  </si>
  <si>
    <t>Монтаж таблички для елки (обработанно ядохимикатами, опасно)(22,01%).</t>
  </si>
  <si>
    <t>Монтаж столов, верстака для мастерской (22,01%).</t>
  </si>
  <si>
    <t>Замена манометров в ИТП .</t>
  </si>
  <si>
    <t xml:space="preserve">Замена термометров в ИТП. </t>
  </si>
  <si>
    <t>Генеральная уборка подъездов в октябре.</t>
  </si>
  <si>
    <t>Техническое освидетельствование лифта.</t>
  </si>
  <si>
    <t>раб.</t>
  </si>
  <si>
    <t>Монтаж металической двери в мастерскую (22,01%).</t>
  </si>
  <si>
    <t>Перенос урн, скамеек, монтаж ограждения (22,01%).</t>
  </si>
  <si>
    <t>Замена ламп в светильниках с использованием автовышки(22,01%).</t>
  </si>
  <si>
    <t>рейс.</t>
  </si>
  <si>
    <t>Уборка и вывоз снега с  придомовой территории в декабре (22,01%).</t>
  </si>
  <si>
    <t>Всего в 2014году:</t>
  </si>
  <si>
    <t>ИТОГО за 2014год:</t>
  </si>
  <si>
    <t>ИТОГО на 31.12.2014г:</t>
  </si>
  <si>
    <t xml:space="preserve"> - </t>
  </si>
  <si>
    <t>Приобретение деских новогодних подарков (22,01%).</t>
  </si>
  <si>
    <t>Организация новогоднего праздника (22,01%).</t>
  </si>
  <si>
    <t>Монтаж ворсистого коврика при входе в подъезд №2</t>
  </si>
  <si>
    <t>м.п.</t>
  </si>
  <si>
    <t>Генеральная уборка подъездов в декабре.</t>
  </si>
  <si>
    <t>Устройство мастерской (22,01%).</t>
  </si>
  <si>
    <t>Влажная уборка 2-го подъезда в январе.</t>
  </si>
  <si>
    <t>Ремонт наружного освешения (замена ламп ДРЛ с торца дома(22,01%).</t>
  </si>
  <si>
    <t>Замена питания лифта, замена автомата во ВРУ МОП.</t>
  </si>
  <si>
    <t>Посадка  сизой ели 4 м  (22,01%).</t>
  </si>
  <si>
    <t>Посадка деревьев и кустарников (22,01%).</t>
  </si>
  <si>
    <t>Благоустройство территории (завоз и распределение чернозема для газонов) (22,01%).</t>
  </si>
  <si>
    <t>120 (</t>
  </si>
  <si>
    <r>
      <t>кв.</t>
    </r>
    <r>
      <rPr>
        <b/>
        <sz val="11"/>
        <color theme="1"/>
        <rFont val="Calibri"/>
        <family val="2"/>
        <charset val="204"/>
        <scheme val="minor"/>
      </rPr>
      <t xml:space="preserve"> 5 </t>
    </r>
    <r>
      <rPr>
        <sz val="11"/>
        <color theme="1"/>
        <rFont val="Calibri"/>
        <family val="2"/>
        <charset val="204"/>
        <scheme val="minor"/>
      </rPr>
      <t xml:space="preserve">-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</si>
  <si>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10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</si>
  <si>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r>
      <rPr>
        <sz val="11"/>
        <color theme="1"/>
        <rFont val="Calibri"/>
        <family val="2"/>
        <charset val="204"/>
        <scheme val="minor"/>
      </rPr>
      <t xml:space="preserve">кв. </t>
    </r>
    <r>
      <rPr>
        <b/>
        <sz val="11"/>
        <color theme="1"/>
        <rFont val="Calibri"/>
        <family val="2"/>
        <charset val="204"/>
        <scheme val="minor"/>
      </rPr>
      <t xml:space="preserve">45 -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</si>
  <si>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49 -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</si>
  <si>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50 -</t>
    </r>
  </si>
  <si>
    <r>
      <t>15,64  руб./м</t>
    </r>
    <r>
      <rPr>
        <sz val="11"/>
        <color theme="1"/>
        <rFont val="Calibri"/>
        <family val="2"/>
        <charset val="204"/>
      </rPr>
      <t>²</t>
    </r>
  </si>
  <si>
    <r>
      <t>4,74 руб./м</t>
    </r>
    <r>
      <rPr>
        <sz val="11"/>
        <color theme="1"/>
        <rFont val="Calibri"/>
        <family val="2"/>
        <charset val="204"/>
      </rPr>
      <t>²</t>
    </r>
  </si>
  <si>
    <t>Установка дверных ручек с внутренней стороны подъезда.</t>
  </si>
  <si>
    <t>Предъявлен на рассмотрение жителей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</si>
</sst>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name val="Calibri"/>
      <family val="2"/>
      <charset val="204"/>
    </font>
    <font>
      <vertAlign val="superscript"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138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4" fontId="0" fillId="0" borderId="0" xfId="0" applyNumberFormat="1" applyAlignment="1"/>
    <xf numFmtId="4" fontId="1" fillId="0" borderId="0" xfId="0" applyNumberFormat="1" applyFont="1"/>
    <xf numFmtId="4" fontId="3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/>
    <xf numFmtId="0" fontId="1" fillId="0" borderId="1" xfId="0" applyFont="1" applyBorder="1" applyAlignment="1"/>
    <xf numFmtId="0" fontId="1" fillId="0" borderId="2" xfId="0" applyFont="1" applyBorder="1" applyAlignment="1"/>
    <xf numFmtId="0" fontId="0" fillId="0" borderId="10" xfId="0" applyBorder="1" applyAlignment="1">
      <alignment horizontal="center"/>
    </xf>
    <xf numFmtId="0" fontId="2" fillId="0" borderId="0" xfId="0" applyFont="1" applyAlignment="1"/>
    <xf numFmtId="4" fontId="0" fillId="0" borderId="0" xfId="0" applyNumberFormat="1"/>
    <xf numFmtId="4" fontId="4" fillId="0" borderId="0" xfId="0" applyNumberFormat="1" applyFont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0" borderId="0" xfId="0" applyFont="1"/>
    <xf numFmtId="0" fontId="0" fillId="0" borderId="10" xfId="0" applyFill="1" applyBorder="1" applyAlignment="1">
      <alignment horizontal="center"/>
    </xf>
    <xf numFmtId="0" fontId="7" fillId="0" borderId="0" xfId="0" applyFont="1" applyAlignment="1">
      <alignment horizontal="right"/>
    </xf>
    <xf numFmtId="4" fontId="0" fillId="0" borderId="0" xfId="0" applyNumberFormat="1" applyFill="1"/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8" fillId="0" borderId="0" xfId="0" applyFont="1" applyFill="1"/>
    <xf numFmtId="0" fontId="8" fillId="0" borderId="2" xfId="0" applyFont="1" applyFill="1" applyBorder="1"/>
    <xf numFmtId="0" fontId="8" fillId="0" borderId="3" xfId="0" applyFont="1" applyFill="1" applyBorder="1"/>
    <xf numFmtId="0" fontId="10" fillId="0" borderId="13" xfId="0" applyFont="1" applyFill="1" applyBorder="1" applyAlignment="1"/>
    <xf numFmtId="0" fontId="10" fillId="0" borderId="14" xfId="0" applyFont="1" applyFill="1" applyBorder="1" applyAlignment="1"/>
    <xf numFmtId="0" fontId="10" fillId="0" borderId="15" xfId="0" applyFont="1" applyFill="1" applyBorder="1" applyAlignment="1"/>
    <xf numFmtId="0" fontId="8" fillId="0" borderId="0" xfId="0" applyFont="1" applyFill="1" applyAlignment="1">
      <alignment horizontal="center" vertical="center"/>
    </xf>
    <xf numFmtId="0" fontId="8" fillId="0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4" xfId="0" applyFont="1" applyBorder="1" applyAlignment="1"/>
    <xf numFmtId="0" fontId="0" fillId="0" borderId="1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/>
    <xf numFmtId="0" fontId="8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2" fillId="0" borderId="0" xfId="0" applyFont="1" applyFill="1" applyAlignment="1"/>
    <xf numFmtId="0" fontId="0" fillId="0" borderId="0" xfId="0" applyFill="1" applyAlignment="1">
      <alignment horizontal="right"/>
    </xf>
    <xf numFmtId="4" fontId="0" fillId="0" borderId="0" xfId="0" applyNumberFormat="1" applyFill="1" applyAlignment="1">
      <alignment horizontal="center"/>
    </xf>
    <xf numFmtId="4" fontId="0" fillId="0" borderId="0" xfId="0" applyNumberFormat="1" applyFill="1" applyAlignment="1"/>
    <xf numFmtId="4" fontId="3" fillId="0" borderId="0" xfId="0" applyNumberFormat="1" applyFont="1" applyFill="1"/>
    <xf numFmtId="2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4" fontId="1" fillId="0" borderId="0" xfId="0" applyNumberFormat="1" applyFont="1" applyFill="1"/>
    <xf numFmtId="4" fontId="6" fillId="0" borderId="0" xfId="0" applyNumberFormat="1" applyFont="1" applyFill="1"/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4" fontId="1" fillId="0" borderId="0" xfId="0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1" fontId="0" fillId="0" borderId="0" xfId="0" applyNumberFormat="1" applyFill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13" xfId="0" applyFill="1" applyBorder="1" applyAlignment="1">
      <alignment horizontal="left"/>
    </xf>
    <xf numFmtId="0" fontId="0" fillId="0" borderId="14" xfId="0" applyFont="1" applyFill="1" applyBorder="1" applyAlignment="1">
      <alignment horizontal="left"/>
    </xf>
    <xf numFmtId="0" fontId="0" fillId="0" borderId="15" xfId="0" applyFont="1" applyFill="1" applyBorder="1" applyAlignment="1">
      <alignment horizontal="left"/>
    </xf>
    <xf numFmtId="4" fontId="1" fillId="0" borderId="13" xfId="0" applyNumberFormat="1" applyFont="1" applyBorder="1" applyAlignment="1">
      <alignment horizontal="right"/>
    </xf>
    <xf numFmtId="4" fontId="1" fillId="0" borderId="15" xfId="0" applyNumberFormat="1" applyFont="1" applyBorder="1" applyAlignment="1">
      <alignment horizontal="right"/>
    </xf>
    <xf numFmtId="0" fontId="0" fillId="0" borderId="8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4" fontId="0" fillId="0" borderId="8" xfId="0" applyNumberFormat="1" applyBorder="1" applyAlignment="1">
      <alignment horizontal="right"/>
    </xf>
    <xf numFmtId="4" fontId="0" fillId="0" borderId="9" xfId="0" applyNumberFormat="1" applyBorder="1" applyAlignment="1">
      <alignment horizontal="right"/>
    </xf>
    <xf numFmtId="0" fontId="8" fillId="0" borderId="8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8" fillId="0" borderId="9" xfId="0" applyFont="1" applyFill="1" applyBorder="1" applyAlignment="1">
      <alignment horizontal="left"/>
    </xf>
    <xf numFmtId="4" fontId="8" fillId="0" borderId="8" xfId="0" applyNumberFormat="1" applyFont="1" applyFill="1" applyBorder="1" applyAlignment="1">
      <alignment horizontal="right"/>
    </xf>
    <xf numFmtId="4" fontId="8" fillId="0" borderId="9" xfId="0" applyNumberFormat="1" applyFont="1" applyFill="1" applyBorder="1" applyAlignment="1">
      <alignment horizontal="right"/>
    </xf>
    <xf numFmtId="4" fontId="0" fillId="0" borderId="8" xfId="0" applyNumberFormat="1" applyFill="1" applyBorder="1" applyAlignment="1">
      <alignment horizontal="right"/>
    </xf>
    <xf numFmtId="4" fontId="0" fillId="0" borderId="9" xfId="0" applyNumberFormat="1" applyFill="1" applyBorder="1" applyAlignment="1">
      <alignment horizontal="right"/>
    </xf>
    <xf numFmtId="4" fontId="10" fillId="0" borderId="8" xfId="0" applyNumberFormat="1" applyFont="1" applyFill="1" applyBorder="1" applyAlignment="1">
      <alignment horizontal="right"/>
    </xf>
    <xf numFmtId="4" fontId="10" fillId="0" borderId="9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left"/>
    </xf>
    <xf numFmtId="0" fontId="0" fillId="0" borderId="9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4" fontId="3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1" fillId="0" borderId="4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" fontId="0" fillId="0" borderId="8" xfId="0" applyNumberFormat="1" applyFont="1" applyFill="1" applyBorder="1" applyAlignment="1">
      <alignment horizontal="right"/>
    </xf>
    <xf numFmtId="4" fontId="0" fillId="0" borderId="9" xfId="0" applyNumberFormat="1" applyFont="1" applyFill="1" applyBorder="1" applyAlignment="1">
      <alignment horizontal="right"/>
    </xf>
    <xf numFmtId="0" fontId="8" fillId="0" borderId="0" xfId="0" applyFont="1" applyFill="1" applyAlignment="1">
      <alignment horizontal="left"/>
    </xf>
    <xf numFmtId="4" fontId="10" fillId="0" borderId="6" xfId="0" applyNumberFormat="1" applyFont="1" applyFill="1" applyBorder="1" applyAlignment="1">
      <alignment horizontal="right"/>
    </xf>
    <xf numFmtId="0" fontId="10" fillId="0" borderId="7" xfId="0" applyFont="1" applyFill="1" applyBorder="1" applyAlignment="1">
      <alignment horizontal="right"/>
    </xf>
    <xf numFmtId="4" fontId="11" fillId="0" borderId="6" xfId="0" applyNumberFormat="1" applyFont="1" applyFill="1" applyBorder="1" applyAlignment="1"/>
    <xf numFmtId="4" fontId="11" fillId="0" borderId="7" xfId="0" applyNumberFormat="1" applyFont="1" applyFill="1" applyBorder="1" applyAlignment="1"/>
    <xf numFmtId="0" fontId="0" fillId="0" borderId="4" xfId="0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1" fillId="0" borderId="4" xfId="0" applyFont="1" applyFill="1" applyBorder="1" applyAlignment="1">
      <alignment horizontal="center" vertical="top"/>
    </xf>
    <xf numFmtId="0" fontId="1" fillId="0" borderId="11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/>
    </xf>
    <xf numFmtId="0" fontId="0" fillId="0" borderId="6" xfId="0" applyFill="1" applyBorder="1" applyAlignment="1">
      <alignment horizontal="left"/>
    </xf>
    <xf numFmtId="0" fontId="0" fillId="0" borderId="12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0" fillId="0" borderId="6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7" xfId="0" applyFont="1" applyFill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8" fillId="0" borderId="0" xfId="0" applyFont="1" applyFill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1"/>
  <sheetViews>
    <sheetView tabSelected="1" zoomScale="90" zoomScaleNormal="90" workbookViewId="0">
      <selection sqref="A1:XFD1"/>
    </sheetView>
  </sheetViews>
  <sheetFormatPr defaultRowHeight="15"/>
  <cols>
    <col min="1" max="1" width="6.140625" customWidth="1"/>
    <col min="2" max="2" width="9.85546875" style="29" customWidth="1"/>
    <col min="3" max="3" width="10.7109375" style="29" customWidth="1"/>
    <col min="4" max="4" width="5.5703125" style="29" customWidth="1"/>
    <col min="5" max="5" width="8.42578125" style="29" customWidth="1"/>
    <col min="6" max="6" width="10" style="29" customWidth="1"/>
    <col min="7" max="7" width="13.140625" style="29" customWidth="1"/>
    <col min="8" max="8" width="14.85546875" style="29" customWidth="1"/>
    <col min="9" max="9" width="9.28515625" style="29" customWidth="1"/>
    <col min="10" max="10" width="13.140625" customWidth="1"/>
    <col min="11" max="11" width="11.140625" customWidth="1"/>
    <col min="12" max="12" width="2.5703125" customWidth="1"/>
  </cols>
  <sheetData>
    <row r="1" spans="1:12" ht="30.75" customHeight="1">
      <c r="A1" s="32"/>
      <c r="B1" s="32"/>
      <c r="C1" s="32"/>
      <c r="D1" s="32"/>
      <c r="E1" s="32"/>
      <c r="F1" s="32"/>
      <c r="G1" s="32"/>
      <c r="H1" s="32"/>
      <c r="I1" s="32"/>
      <c r="J1" s="137" t="s">
        <v>152</v>
      </c>
      <c r="K1" s="137"/>
      <c r="L1" s="32"/>
    </row>
    <row r="2" spans="1:12" ht="18.75">
      <c r="A2" s="98" t="s">
        <v>0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ht="18.75">
      <c r="A3" s="98" t="s">
        <v>1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2" ht="18.75">
      <c r="A4" s="1"/>
      <c r="B4" s="2"/>
      <c r="C4" s="54"/>
      <c r="D4" s="55" t="s">
        <v>2</v>
      </c>
      <c r="E4" s="2">
        <v>120</v>
      </c>
      <c r="F4" s="56" t="s">
        <v>91</v>
      </c>
      <c r="G4" s="56"/>
      <c r="H4" s="2"/>
      <c r="I4" s="2">
        <v>2014</v>
      </c>
      <c r="J4" s="15" t="s">
        <v>98</v>
      </c>
    </row>
    <row r="5" spans="1:12" ht="18.75">
      <c r="C5" s="98"/>
      <c r="D5" s="98"/>
      <c r="E5" s="98"/>
      <c r="F5" s="98"/>
      <c r="G5" s="98"/>
      <c r="H5" s="98"/>
      <c r="I5" s="98"/>
      <c r="J5" s="98"/>
    </row>
    <row r="6" spans="1:12" ht="15.75">
      <c r="A6" s="3" t="s">
        <v>28</v>
      </c>
      <c r="B6" s="30">
        <v>2014</v>
      </c>
      <c r="C6" s="29" t="s">
        <v>90</v>
      </c>
      <c r="D6" s="57" t="s">
        <v>143</v>
      </c>
      <c r="E6" s="58">
        <v>5123.8</v>
      </c>
      <c r="F6" s="29" t="s">
        <v>79</v>
      </c>
    </row>
    <row r="7" spans="1:12" ht="15.75">
      <c r="A7" s="99">
        <v>2641991.16</v>
      </c>
      <c r="B7" s="99"/>
      <c r="C7" s="59" t="s">
        <v>3</v>
      </c>
      <c r="G7" s="60">
        <f>A7-J8</f>
        <v>2190799.3000000003</v>
      </c>
      <c r="H7" s="29" t="s">
        <v>97</v>
      </c>
      <c r="I7" s="61">
        <f>(G7/A7)*100</f>
        <v>82.922279724811801</v>
      </c>
      <c r="J7" t="s">
        <v>4</v>
      </c>
    </row>
    <row r="8" spans="1:12" ht="15.75">
      <c r="A8" t="s">
        <v>5</v>
      </c>
      <c r="J8" s="6">
        <v>451191.86</v>
      </c>
      <c r="K8" t="s">
        <v>6</v>
      </c>
    </row>
    <row r="9" spans="1:12">
      <c r="A9" t="s">
        <v>7</v>
      </c>
    </row>
    <row r="10" spans="1:12">
      <c r="A10" t="s">
        <v>144</v>
      </c>
      <c r="B10" s="25">
        <v>16381.42</v>
      </c>
      <c r="C10" s="29" t="s">
        <v>12</v>
      </c>
      <c r="E10" s="29" t="s">
        <v>89</v>
      </c>
      <c r="F10" s="25">
        <v>33652.879999999997</v>
      </c>
      <c r="G10" s="29" t="s">
        <v>12</v>
      </c>
      <c r="I10" s="29" t="s">
        <v>147</v>
      </c>
      <c r="J10" s="16">
        <v>16513.53</v>
      </c>
      <c r="K10" t="s">
        <v>12</v>
      </c>
    </row>
    <row r="11" spans="1:12">
      <c r="A11" t="s">
        <v>145</v>
      </c>
      <c r="B11" s="25">
        <v>38716.129999999997</v>
      </c>
      <c r="C11" s="29" t="s">
        <v>12</v>
      </c>
      <c r="E11" s="62" t="s">
        <v>146</v>
      </c>
      <c r="F11" s="25">
        <v>15965.39</v>
      </c>
      <c r="G11" s="29" t="s">
        <v>12</v>
      </c>
      <c r="I11" s="29" t="s">
        <v>148</v>
      </c>
      <c r="J11" s="16">
        <v>15991.57</v>
      </c>
      <c r="K11" t="s">
        <v>12</v>
      </c>
    </row>
    <row r="12" spans="1:12">
      <c r="B12" s="25"/>
      <c r="E12" s="63"/>
      <c r="F12" s="25"/>
      <c r="J12" s="16"/>
    </row>
    <row r="13" spans="1:12" ht="15.75">
      <c r="A13" t="s">
        <v>30</v>
      </c>
      <c r="J13" s="16">
        <f>G14+G15+G16+G17</f>
        <v>451191.86</v>
      </c>
      <c r="K13" s="17" t="s">
        <v>31</v>
      </c>
    </row>
    <row r="14" spans="1:12">
      <c r="A14" s="7" t="s">
        <v>8</v>
      </c>
      <c r="B14" s="29" t="s">
        <v>9</v>
      </c>
      <c r="G14" s="64">
        <f>(J8*43.5/100)</f>
        <v>196268.45910000001</v>
      </c>
      <c r="H14" s="29" t="s">
        <v>12</v>
      </c>
    </row>
    <row r="15" spans="1:12">
      <c r="A15" s="7" t="s">
        <v>8</v>
      </c>
      <c r="B15" s="29" t="s">
        <v>10</v>
      </c>
      <c r="G15" s="64">
        <f>(J8*36.6/100)</f>
        <v>165136.22076</v>
      </c>
      <c r="H15" s="29" t="s">
        <v>12</v>
      </c>
    </row>
    <row r="16" spans="1:12">
      <c r="A16" s="7" t="s">
        <v>8</v>
      </c>
      <c r="B16" s="29" t="s">
        <v>11</v>
      </c>
      <c r="G16" s="64">
        <f>(J8*12.5/100)</f>
        <v>56398.982499999998</v>
      </c>
      <c r="H16" s="29" t="s">
        <v>12</v>
      </c>
      <c r="K16" s="4"/>
      <c r="L16" s="11"/>
    </row>
    <row r="17" spans="1:12">
      <c r="A17" s="7" t="s">
        <v>8</v>
      </c>
      <c r="B17" s="29" t="s">
        <v>16</v>
      </c>
      <c r="G17" s="64">
        <f>(J8*7.4/100)</f>
        <v>33388.197639999999</v>
      </c>
      <c r="H17" s="29" t="s">
        <v>12</v>
      </c>
    </row>
    <row r="18" spans="1:12">
      <c r="G18" s="65"/>
    </row>
    <row r="19" spans="1:12">
      <c r="A19" s="8" t="s">
        <v>13</v>
      </c>
      <c r="G19" s="64">
        <f>E6*4.47*12</f>
        <v>274840.63199999998</v>
      </c>
      <c r="H19" s="29" t="s">
        <v>14</v>
      </c>
    </row>
    <row r="20" spans="1:12" ht="15.75" thickBot="1">
      <c r="A20" s="100">
        <f>G19*I7/100</f>
        <v>227904.11766448061</v>
      </c>
      <c r="B20" s="100"/>
      <c r="C20" s="29" t="s">
        <v>88</v>
      </c>
    </row>
    <row r="21" spans="1:12">
      <c r="A21" s="9" t="s">
        <v>2</v>
      </c>
      <c r="B21" s="101" t="s">
        <v>22</v>
      </c>
      <c r="C21" s="102"/>
      <c r="D21" s="102"/>
      <c r="E21" s="102"/>
      <c r="F21" s="102"/>
      <c r="G21" s="102"/>
      <c r="H21" s="103"/>
      <c r="I21" s="66" t="s">
        <v>20</v>
      </c>
      <c r="J21" s="12" t="s">
        <v>19</v>
      </c>
      <c r="K21" s="104" t="s">
        <v>17</v>
      </c>
      <c r="L21" s="105"/>
    </row>
    <row r="22" spans="1:12" ht="15.75" thickBot="1">
      <c r="A22" s="10" t="s">
        <v>15</v>
      </c>
      <c r="B22" s="72"/>
      <c r="C22" s="73"/>
      <c r="D22" s="73"/>
      <c r="E22" s="73"/>
      <c r="F22" s="73"/>
      <c r="G22" s="73"/>
      <c r="H22" s="74"/>
      <c r="I22" s="67" t="s">
        <v>21</v>
      </c>
      <c r="J22" s="13"/>
      <c r="K22" s="75" t="s">
        <v>18</v>
      </c>
      <c r="L22" s="76"/>
    </row>
    <row r="23" spans="1:12" ht="15.75" thickBot="1">
      <c r="A23" s="41"/>
      <c r="B23" s="77" t="s">
        <v>108</v>
      </c>
      <c r="C23" s="78"/>
      <c r="D23" s="78"/>
      <c r="E23" s="78"/>
      <c r="F23" s="78"/>
      <c r="G23" s="78"/>
      <c r="H23" s="79"/>
      <c r="I23" s="68"/>
      <c r="J23" s="42"/>
      <c r="K23" s="80">
        <v>-26366.91</v>
      </c>
      <c r="L23" s="81"/>
    </row>
    <row r="24" spans="1:12" ht="17.25">
      <c r="A24" s="14">
        <v>1</v>
      </c>
      <c r="B24" s="82" t="s">
        <v>135</v>
      </c>
      <c r="C24" s="96"/>
      <c r="D24" s="96"/>
      <c r="E24" s="96"/>
      <c r="F24" s="96"/>
      <c r="G24" s="96"/>
      <c r="H24" s="97"/>
      <c r="I24" s="31" t="s">
        <v>110</v>
      </c>
      <c r="J24" s="50">
        <v>870.3</v>
      </c>
      <c r="K24" s="106">
        <f>1500+540</f>
        <v>2040</v>
      </c>
      <c r="L24" s="107"/>
    </row>
    <row r="25" spans="1:12" s="48" customFormat="1">
      <c r="A25" s="46">
        <f t="shared" ref="A25:A49" si="0">A24+1</f>
        <v>2</v>
      </c>
      <c r="B25" s="87" t="s">
        <v>136</v>
      </c>
      <c r="C25" s="108"/>
      <c r="D25" s="108"/>
      <c r="E25" s="108"/>
      <c r="F25" s="108"/>
      <c r="G25" s="108"/>
      <c r="H25" s="88"/>
      <c r="I25" s="46" t="s">
        <v>85</v>
      </c>
      <c r="J25" s="47">
        <v>1</v>
      </c>
      <c r="K25" s="106">
        <f>(27728+38838+9427.43+3600)*0.2201</f>
        <v>17518.513942999998</v>
      </c>
      <c r="L25" s="107"/>
    </row>
    <row r="26" spans="1:12">
      <c r="A26" s="46">
        <f t="shared" si="0"/>
        <v>3</v>
      </c>
      <c r="B26" s="82" t="s">
        <v>137</v>
      </c>
      <c r="C26" s="83"/>
      <c r="D26" s="83"/>
      <c r="E26" s="83"/>
      <c r="F26" s="83"/>
      <c r="G26" s="83"/>
      <c r="H26" s="84"/>
      <c r="I26" s="23" t="s">
        <v>85</v>
      </c>
      <c r="J26" s="28">
        <v>1</v>
      </c>
      <c r="K26" s="85">
        <v>290</v>
      </c>
      <c r="L26" s="86"/>
    </row>
    <row r="27" spans="1:12">
      <c r="A27" s="46">
        <f t="shared" si="0"/>
        <v>4</v>
      </c>
      <c r="B27" s="87" t="s">
        <v>138</v>
      </c>
      <c r="C27" s="88"/>
      <c r="D27" s="88"/>
      <c r="E27" s="88"/>
      <c r="F27" s="88"/>
      <c r="G27" s="88"/>
      <c r="H27" s="89"/>
      <c r="I27" s="31" t="s">
        <v>85</v>
      </c>
      <c r="J27" s="38">
        <v>1</v>
      </c>
      <c r="K27" s="90">
        <f>250*0.2201</f>
        <v>55.024999999999999</v>
      </c>
      <c r="L27" s="91"/>
    </row>
    <row r="28" spans="1:12">
      <c r="A28" s="46">
        <f t="shared" si="0"/>
        <v>5</v>
      </c>
      <c r="B28" s="82" t="s">
        <v>139</v>
      </c>
      <c r="C28" s="83"/>
      <c r="D28" s="83"/>
      <c r="E28" s="83"/>
      <c r="F28" s="83"/>
      <c r="G28" s="83"/>
      <c r="H28" s="84"/>
      <c r="I28" s="23" t="s">
        <v>85</v>
      </c>
      <c r="J28" s="28">
        <v>7</v>
      </c>
      <c r="K28" s="85">
        <v>1120</v>
      </c>
      <c r="L28" s="86"/>
    </row>
    <row r="29" spans="1:12">
      <c r="A29" s="46">
        <f t="shared" si="0"/>
        <v>6</v>
      </c>
      <c r="B29" s="87" t="s">
        <v>140</v>
      </c>
      <c r="C29" s="88"/>
      <c r="D29" s="88"/>
      <c r="E29" s="88"/>
      <c r="F29" s="88"/>
      <c r="G29" s="88"/>
      <c r="H29" s="89"/>
      <c r="I29" s="31" t="s">
        <v>85</v>
      </c>
      <c r="J29" s="38"/>
      <c r="K29" s="90">
        <f>(16050+16272.03)*0.2201</f>
        <v>7114.0788029999994</v>
      </c>
      <c r="L29" s="91"/>
    </row>
    <row r="30" spans="1:12">
      <c r="A30" s="46">
        <f t="shared" si="0"/>
        <v>7</v>
      </c>
      <c r="B30" s="87" t="s">
        <v>141</v>
      </c>
      <c r="C30" s="88"/>
      <c r="D30" s="88"/>
      <c r="E30" s="88"/>
      <c r="F30" s="88"/>
      <c r="G30" s="88"/>
      <c r="H30" s="89"/>
      <c r="I30" s="31" t="s">
        <v>85</v>
      </c>
      <c r="J30" s="38">
        <v>155</v>
      </c>
      <c r="K30" s="90">
        <f>47850*0.2201</f>
        <v>10531.785</v>
      </c>
      <c r="L30" s="91"/>
    </row>
    <row r="31" spans="1:12">
      <c r="A31" s="46">
        <f t="shared" si="0"/>
        <v>8</v>
      </c>
      <c r="B31" s="87" t="s">
        <v>111</v>
      </c>
      <c r="C31" s="88"/>
      <c r="D31" s="88"/>
      <c r="E31" s="88"/>
      <c r="F31" s="88"/>
      <c r="G31" s="88"/>
      <c r="H31" s="89"/>
      <c r="I31" s="31" t="s">
        <v>85</v>
      </c>
      <c r="J31" s="38">
        <v>32</v>
      </c>
      <c r="K31" s="90">
        <f>18224.56/2</f>
        <v>9112.2800000000007</v>
      </c>
      <c r="L31" s="91"/>
    </row>
    <row r="32" spans="1:12">
      <c r="A32" s="46">
        <f t="shared" si="0"/>
        <v>9</v>
      </c>
      <c r="B32" s="87" t="s">
        <v>142</v>
      </c>
      <c r="C32" s="88"/>
      <c r="D32" s="88"/>
      <c r="E32" s="88"/>
      <c r="F32" s="88"/>
      <c r="G32" s="88"/>
      <c r="H32" s="89"/>
      <c r="I32" s="31" t="s">
        <v>99</v>
      </c>
      <c r="J32" s="38">
        <v>6</v>
      </c>
      <c r="K32" s="90">
        <f>9600*0.2201</f>
        <v>2112.96</v>
      </c>
      <c r="L32" s="91"/>
    </row>
    <row r="33" spans="1:12">
      <c r="A33" s="46">
        <f t="shared" si="0"/>
        <v>10</v>
      </c>
      <c r="B33" s="87" t="s">
        <v>112</v>
      </c>
      <c r="C33" s="88"/>
      <c r="D33" s="88"/>
      <c r="E33" s="88"/>
      <c r="F33" s="88"/>
      <c r="G33" s="88"/>
      <c r="H33" s="89"/>
      <c r="I33" s="31" t="s">
        <v>109</v>
      </c>
      <c r="J33" s="38">
        <v>96</v>
      </c>
      <c r="K33" s="90">
        <f>22422.65*0.2201</f>
        <v>4935.225265</v>
      </c>
      <c r="L33" s="91"/>
    </row>
    <row r="34" spans="1:12">
      <c r="A34" s="46">
        <f t="shared" si="0"/>
        <v>11</v>
      </c>
      <c r="B34" s="87" t="s">
        <v>113</v>
      </c>
      <c r="C34" s="88"/>
      <c r="D34" s="88"/>
      <c r="E34" s="88"/>
      <c r="F34" s="88"/>
      <c r="G34" s="88"/>
      <c r="H34" s="89"/>
      <c r="I34" s="31" t="s">
        <v>109</v>
      </c>
      <c r="J34" s="28">
        <v>64</v>
      </c>
      <c r="K34" s="85">
        <f>14948.48*0.2201</f>
        <v>3290.1604479999996</v>
      </c>
      <c r="L34" s="86"/>
    </row>
    <row r="35" spans="1:12">
      <c r="A35" s="46">
        <f t="shared" si="0"/>
        <v>12</v>
      </c>
      <c r="B35" s="87" t="s">
        <v>114</v>
      </c>
      <c r="C35" s="88"/>
      <c r="D35" s="88"/>
      <c r="E35" s="88"/>
      <c r="F35" s="88"/>
      <c r="G35" s="88"/>
      <c r="H35" s="89"/>
      <c r="I35" s="31" t="s">
        <v>109</v>
      </c>
      <c r="J35" s="28">
        <v>40</v>
      </c>
      <c r="K35" s="85">
        <f>9342.77*0.2201</f>
        <v>2056.3436769999998</v>
      </c>
      <c r="L35" s="86"/>
    </row>
    <row r="36" spans="1:12">
      <c r="A36" s="46">
        <f t="shared" si="0"/>
        <v>13</v>
      </c>
      <c r="B36" s="82" t="s">
        <v>115</v>
      </c>
      <c r="C36" s="83"/>
      <c r="D36" s="83"/>
      <c r="E36" s="83"/>
      <c r="F36" s="83"/>
      <c r="G36" s="83"/>
      <c r="H36" s="84"/>
      <c r="I36" s="43" t="s">
        <v>85</v>
      </c>
      <c r="J36" s="44">
        <v>2</v>
      </c>
      <c r="K36" s="92">
        <f>400*0.2201</f>
        <v>88.039999999999992</v>
      </c>
      <c r="L36" s="93"/>
    </row>
    <row r="37" spans="1:12">
      <c r="A37" s="46">
        <f t="shared" si="0"/>
        <v>14</v>
      </c>
      <c r="B37" s="82" t="s">
        <v>116</v>
      </c>
      <c r="C37" s="83"/>
      <c r="D37" s="83"/>
      <c r="E37" s="83"/>
      <c r="F37" s="83"/>
      <c r="G37" s="83"/>
      <c r="H37" s="84"/>
      <c r="I37" s="23" t="s">
        <v>85</v>
      </c>
      <c r="J37" s="23">
        <v>3</v>
      </c>
      <c r="K37" s="92">
        <f>26740*0.2201</f>
        <v>5885.4740000000002</v>
      </c>
      <c r="L37" s="93"/>
    </row>
    <row r="38" spans="1:12">
      <c r="A38" s="46">
        <f t="shared" si="0"/>
        <v>15</v>
      </c>
      <c r="B38" s="82" t="s">
        <v>122</v>
      </c>
      <c r="C38" s="83"/>
      <c r="D38" s="83"/>
      <c r="E38" s="83"/>
      <c r="F38" s="83"/>
      <c r="G38" s="83"/>
      <c r="H38" s="84"/>
      <c r="I38" s="23" t="s">
        <v>85</v>
      </c>
      <c r="J38" s="45">
        <v>1</v>
      </c>
      <c r="K38" s="92">
        <f>14000*0.2201</f>
        <v>3081.3999999999996</v>
      </c>
      <c r="L38" s="93"/>
    </row>
    <row r="39" spans="1:12">
      <c r="A39" s="46">
        <f t="shared" si="0"/>
        <v>16</v>
      </c>
      <c r="B39" s="82" t="s">
        <v>123</v>
      </c>
      <c r="C39" s="83"/>
      <c r="D39" s="83"/>
      <c r="E39" s="83"/>
      <c r="F39" s="83"/>
      <c r="G39" s="83"/>
      <c r="H39" s="84"/>
      <c r="I39" s="23" t="s">
        <v>100</v>
      </c>
      <c r="J39" s="28">
        <v>28</v>
      </c>
      <c r="K39" s="92">
        <f>(11140+18000)*0.2201</f>
        <v>6413.7139999999999</v>
      </c>
      <c r="L39" s="93"/>
    </row>
    <row r="40" spans="1:12">
      <c r="A40" s="46">
        <f t="shared" si="0"/>
        <v>17</v>
      </c>
      <c r="B40" s="82" t="s">
        <v>117</v>
      </c>
      <c r="C40" s="83"/>
      <c r="D40" s="83"/>
      <c r="E40" s="83"/>
      <c r="F40" s="83"/>
      <c r="G40" s="83"/>
      <c r="H40" s="83"/>
      <c r="I40" s="43" t="s">
        <v>85</v>
      </c>
      <c r="J40" s="44">
        <v>2</v>
      </c>
      <c r="K40" s="92">
        <f>380*2</f>
        <v>760</v>
      </c>
      <c r="L40" s="93"/>
    </row>
    <row r="41" spans="1:12">
      <c r="A41" s="46">
        <f t="shared" si="0"/>
        <v>18</v>
      </c>
      <c r="B41" s="82" t="s">
        <v>118</v>
      </c>
      <c r="C41" s="83"/>
      <c r="D41" s="83"/>
      <c r="E41" s="83"/>
      <c r="F41" s="83"/>
      <c r="G41" s="83"/>
      <c r="H41" s="83"/>
      <c r="I41" s="43" t="s">
        <v>85</v>
      </c>
      <c r="J41" s="44">
        <v>2</v>
      </c>
      <c r="K41" s="92">
        <f>250*2</f>
        <v>500</v>
      </c>
      <c r="L41" s="93"/>
    </row>
    <row r="42" spans="1:12" ht="17.25">
      <c r="A42" s="46">
        <f t="shared" si="0"/>
        <v>19</v>
      </c>
      <c r="B42" s="82" t="s">
        <v>119</v>
      </c>
      <c r="C42" s="96"/>
      <c r="D42" s="96"/>
      <c r="E42" s="96"/>
      <c r="F42" s="96"/>
      <c r="G42" s="96"/>
      <c r="H42" s="97"/>
      <c r="I42" s="31" t="s">
        <v>110</v>
      </c>
      <c r="J42" s="50">
        <v>870.3</v>
      </c>
      <c r="K42" s="85">
        <f>1958+1958</f>
        <v>3916</v>
      </c>
      <c r="L42" s="86"/>
    </row>
    <row r="43" spans="1:12">
      <c r="A43" s="46">
        <f t="shared" si="0"/>
        <v>20</v>
      </c>
      <c r="B43" s="82" t="s">
        <v>120</v>
      </c>
      <c r="C43" s="83"/>
      <c r="D43" s="83"/>
      <c r="E43" s="83"/>
      <c r="F43" s="83"/>
      <c r="G43" s="83"/>
      <c r="H43" s="84"/>
      <c r="I43" s="31" t="s">
        <v>85</v>
      </c>
      <c r="J43" s="50">
        <v>2</v>
      </c>
      <c r="K43" s="90">
        <v>13000</v>
      </c>
      <c r="L43" s="91"/>
    </row>
    <row r="44" spans="1:12">
      <c r="A44" s="46">
        <f t="shared" si="0"/>
        <v>21</v>
      </c>
      <c r="B44" s="87" t="s">
        <v>124</v>
      </c>
      <c r="C44" s="88"/>
      <c r="D44" s="88"/>
      <c r="E44" s="88"/>
      <c r="F44" s="88"/>
      <c r="G44" s="88"/>
      <c r="H44" s="89"/>
      <c r="I44" s="31" t="s">
        <v>121</v>
      </c>
      <c r="J44" s="50">
        <v>1</v>
      </c>
      <c r="K44" s="90">
        <f>1700*0.2201</f>
        <v>374.16999999999996</v>
      </c>
      <c r="L44" s="91"/>
    </row>
    <row r="45" spans="1:12">
      <c r="A45" s="46">
        <f t="shared" si="0"/>
        <v>22</v>
      </c>
      <c r="B45" s="87" t="s">
        <v>126</v>
      </c>
      <c r="C45" s="88"/>
      <c r="D45" s="88"/>
      <c r="E45" s="88"/>
      <c r="F45" s="88"/>
      <c r="G45" s="88"/>
      <c r="H45" s="89"/>
      <c r="I45" s="31" t="s">
        <v>125</v>
      </c>
      <c r="J45" s="50">
        <v>14</v>
      </c>
      <c r="K45" s="90">
        <f>42000*0.2201</f>
        <v>9244.1999999999989</v>
      </c>
      <c r="L45" s="91"/>
    </row>
    <row r="46" spans="1:12">
      <c r="A46" s="46">
        <f t="shared" si="0"/>
        <v>23</v>
      </c>
      <c r="B46" s="87" t="s">
        <v>131</v>
      </c>
      <c r="C46" s="88"/>
      <c r="D46" s="88"/>
      <c r="E46" s="88"/>
      <c r="F46" s="88"/>
      <c r="G46" s="88"/>
      <c r="H46" s="89"/>
      <c r="I46" s="31" t="s">
        <v>85</v>
      </c>
      <c r="J46" s="50">
        <v>79</v>
      </c>
      <c r="K46" s="90">
        <f>5200*0.2201</f>
        <v>1144.52</v>
      </c>
      <c r="L46" s="91"/>
    </row>
    <row r="47" spans="1:12">
      <c r="A47" s="46">
        <f t="shared" si="0"/>
        <v>24</v>
      </c>
      <c r="B47" s="87" t="s">
        <v>132</v>
      </c>
      <c r="C47" s="88"/>
      <c r="D47" s="88"/>
      <c r="E47" s="88"/>
      <c r="F47" s="88"/>
      <c r="G47" s="88"/>
      <c r="H47" s="89"/>
      <c r="I47" s="31" t="s">
        <v>130</v>
      </c>
      <c r="J47" s="50" t="s">
        <v>130</v>
      </c>
      <c r="K47" s="90">
        <f>8165*0.2201</f>
        <v>1797.1164999999999</v>
      </c>
      <c r="L47" s="91"/>
    </row>
    <row r="48" spans="1:12">
      <c r="A48" s="46">
        <f t="shared" si="0"/>
        <v>25</v>
      </c>
      <c r="B48" s="87" t="s">
        <v>133</v>
      </c>
      <c r="C48" s="88"/>
      <c r="D48" s="88"/>
      <c r="E48" s="88"/>
      <c r="F48" s="88"/>
      <c r="G48" s="88"/>
      <c r="H48" s="89"/>
      <c r="I48" s="23" t="s">
        <v>134</v>
      </c>
      <c r="J48" s="28">
        <v>2.7</v>
      </c>
      <c r="K48" s="85">
        <v>1604</v>
      </c>
      <c r="L48" s="86"/>
    </row>
    <row r="49" spans="1:12">
      <c r="A49" s="46">
        <f t="shared" si="0"/>
        <v>26</v>
      </c>
      <c r="B49" s="82" t="s">
        <v>151</v>
      </c>
      <c r="C49" s="83"/>
      <c r="D49" s="83"/>
      <c r="E49" s="83"/>
      <c r="F49" s="83"/>
      <c r="G49" s="83"/>
      <c r="H49" s="84"/>
      <c r="I49" s="23" t="s">
        <v>85</v>
      </c>
      <c r="J49" s="28">
        <v>2</v>
      </c>
      <c r="K49" s="85">
        <v>100</v>
      </c>
      <c r="L49" s="86"/>
    </row>
    <row r="50" spans="1:12">
      <c r="A50" s="31"/>
      <c r="B50" s="87" t="s">
        <v>127</v>
      </c>
      <c r="C50" s="88"/>
      <c r="D50" s="88"/>
      <c r="E50" s="88"/>
      <c r="F50" s="88"/>
      <c r="G50" s="88"/>
      <c r="H50" s="89"/>
      <c r="I50" s="31"/>
      <c r="J50" s="51"/>
      <c r="K50" s="94">
        <f>SUM(K24:L49)</f>
        <v>108085.00663599999</v>
      </c>
      <c r="L50" s="95"/>
    </row>
    <row r="51" spans="1:12">
      <c r="A51" s="31"/>
      <c r="B51" s="87" t="s">
        <v>107</v>
      </c>
      <c r="C51" s="88"/>
      <c r="D51" s="88"/>
      <c r="E51" s="88"/>
      <c r="F51" s="88"/>
      <c r="G51" s="88"/>
      <c r="H51" s="88"/>
      <c r="I51" s="31"/>
      <c r="J51" s="50"/>
      <c r="K51" s="90">
        <f>K50*0.14</f>
        <v>15131.900929040001</v>
      </c>
      <c r="L51" s="91"/>
    </row>
    <row r="52" spans="1:12" ht="15.75" thickBot="1">
      <c r="A52" s="31"/>
      <c r="B52" s="32" t="s">
        <v>128</v>
      </c>
      <c r="C52" s="32"/>
      <c r="D52" s="32"/>
      <c r="E52" s="32"/>
      <c r="F52" s="32"/>
      <c r="G52" s="32"/>
      <c r="H52" s="32"/>
      <c r="I52" s="33"/>
      <c r="J52" s="49"/>
      <c r="K52" s="109">
        <f>SUM(K50:L51)</f>
        <v>123216.90756503999</v>
      </c>
      <c r="L52" s="110"/>
    </row>
    <row r="53" spans="1:12" ht="16.5" thickBot="1">
      <c r="A53" s="34"/>
      <c r="B53" s="35" t="s">
        <v>129</v>
      </c>
      <c r="C53" s="36"/>
      <c r="D53" s="36"/>
      <c r="E53" s="36"/>
      <c r="F53" s="36"/>
      <c r="G53" s="36"/>
      <c r="H53" s="37"/>
      <c r="I53" s="34"/>
      <c r="J53" s="39"/>
      <c r="K53" s="111">
        <f>K52+K23</f>
        <v>96849.997565039987</v>
      </c>
      <c r="L53" s="112"/>
    </row>
    <row r="54" spans="1:12">
      <c r="A54" t="s">
        <v>23</v>
      </c>
    </row>
    <row r="55" spans="1:12">
      <c r="A55" t="s">
        <v>24</v>
      </c>
      <c r="D55" s="30">
        <f>I4</f>
        <v>2014</v>
      </c>
      <c r="E55" s="29" t="s">
        <v>25</v>
      </c>
      <c r="G55" s="69">
        <f>K53-G19</f>
        <v>-177990.63443496</v>
      </c>
      <c r="H55" s="29" t="s">
        <v>26</v>
      </c>
    </row>
    <row r="56" spans="1:12" ht="15.75" thickBot="1">
      <c r="A56" t="s">
        <v>27</v>
      </c>
      <c r="B56" s="30">
        <f>I4</f>
        <v>2014</v>
      </c>
      <c r="C56" s="29" t="s">
        <v>29</v>
      </c>
    </row>
    <row r="57" spans="1:12">
      <c r="A57" s="26" t="s">
        <v>2</v>
      </c>
      <c r="B57" s="119" t="s">
        <v>38</v>
      </c>
      <c r="C57" s="120"/>
      <c r="D57" s="120"/>
      <c r="E57" s="120"/>
      <c r="F57" s="119" t="s">
        <v>39</v>
      </c>
      <c r="G57" s="120"/>
      <c r="H57" s="121"/>
      <c r="I57" s="122" t="s">
        <v>40</v>
      </c>
      <c r="J57" s="123"/>
      <c r="K57" s="123"/>
      <c r="L57" s="124"/>
    </row>
    <row r="58" spans="1:12" ht="15.75" thickBot="1">
      <c r="A58" s="27"/>
      <c r="B58" s="125"/>
      <c r="C58" s="126"/>
      <c r="D58" s="126"/>
      <c r="E58" s="126"/>
      <c r="F58" s="125"/>
      <c r="G58" s="126"/>
      <c r="H58" s="133"/>
      <c r="I58" s="134" t="s">
        <v>92</v>
      </c>
      <c r="J58" s="135"/>
      <c r="K58" s="135"/>
      <c r="L58" s="136"/>
    </row>
    <row r="59" spans="1:12">
      <c r="A59" s="52" t="s">
        <v>32</v>
      </c>
      <c r="B59" s="113" t="s">
        <v>41</v>
      </c>
      <c r="C59" s="114"/>
      <c r="D59" s="114"/>
      <c r="E59" s="115"/>
      <c r="F59" s="116" t="s">
        <v>149</v>
      </c>
      <c r="G59" s="117"/>
      <c r="H59" s="118"/>
      <c r="I59" s="116" t="s">
        <v>106</v>
      </c>
      <c r="J59" s="117"/>
      <c r="K59" s="117"/>
      <c r="L59" s="118"/>
    </row>
    <row r="60" spans="1:12" ht="18.75" customHeight="1">
      <c r="A60" s="23" t="s">
        <v>33</v>
      </c>
      <c r="B60" s="82" t="s">
        <v>42</v>
      </c>
      <c r="C60" s="83"/>
      <c r="D60" s="83"/>
      <c r="E60" s="84"/>
      <c r="F60" s="72" t="s">
        <v>150</v>
      </c>
      <c r="G60" s="73"/>
      <c r="H60" s="74"/>
      <c r="I60" s="72" t="s">
        <v>47</v>
      </c>
      <c r="J60" s="73"/>
      <c r="K60" s="73"/>
      <c r="L60" s="74"/>
    </row>
    <row r="61" spans="1:12" ht="18.75" customHeight="1">
      <c r="A61" s="23" t="s">
        <v>34</v>
      </c>
      <c r="B61" s="82" t="s">
        <v>43</v>
      </c>
      <c r="C61" s="83"/>
      <c r="D61" s="83"/>
      <c r="E61" s="84"/>
      <c r="F61" s="72" t="s">
        <v>101</v>
      </c>
      <c r="G61" s="73"/>
      <c r="H61" s="74"/>
      <c r="I61" s="72" t="s">
        <v>102</v>
      </c>
      <c r="J61" s="73"/>
      <c r="K61" s="73"/>
      <c r="L61" s="74"/>
    </row>
    <row r="62" spans="1:12" ht="24" customHeight="1">
      <c r="A62" s="23" t="s">
        <v>35</v>
      </c>
      <c r="B62" s="82" t="s">
        <v>44</v>
      </c>
      <c r="C62" s="83"/>
      <c r="D62" s="83"/>
      <c r="E62" s="84"/>
      <c r="F62" s="72" t="s">
        <v>48</v>
      </c>
      <c r="G62" s="73"/>
      <c r="H62" s="74"/>
      <c r="I62" s="72" t="s">
        <v>103</v>
      </c>
      <c r="J62" s="73"/>
      <c r="K62" s="73"/>
      <c r="L62" s="74"/>
    </row>
    <row r="63" spans="1:12" ht="15.75" customHeight="1">
      <c r="A63" s="23" t="s">
        <v>36</v>
      </c>
      <c r="B63" s="82" t="s">
        <v>45</v>
      </c>
      <c r="C63" s="83"/>
      <c r="D63" s="83"/>
      <c r="E63" s="84"/>
      <c r="F63" s="72" t="s">
        <v>86</v>
      </c>
      <c r="G63" s="73"/>
      <c r="H63" s="74"/>
      <c r="I63" s="72" t="s">
        <v>104</v>
      </c>
      <c r="J63" s="73"/>
      <c r="K63" s="73"/>
      <c r="L63" s="74"/>
    </row>
    <row r="64" spans="1:12" ht="15.75" customHeight="1" thickBot="1">
      <c r="A64" s="53" t="s">
        <v>37</v>
      </c>
      <c r="B64" s="127" t="s">
        <v>46</v>
      </c>
      <c r="C64" s="128"/>
      <c r="D64" s="128"/>
      <c r="E64" s="129"/>
      <c r="F64" s="130" t="s">
        <v>87</v>
      </c>
      <c r="G64" s="131"/>
      <c r="H64" s="132"/>
      <c r="I64" s="130" t="s">
        <v>105</v>
      </c>
      <c r="J64" s="131"/>
      <c r="K64" s="131"/>
      <c r="L64" s="132"/>
    </row>
    <row r="65" spans="1:12">
      <c r="A65" s="20" t="s">
        <v>57</v>
      </c>
      <c r="B65" s="30">
        <v>2013</v>
      </c>
      <c r="C65" s="29" t="s">
        <v>58</v>
      </c>
    </row>
    <row r="66" spans="1:12">
      <c r="A66" s="18" t="s">
        <v>49</v>
      </c>
    </row>
    <row r="67" spans="1:12">
      <c r="A67" s="19" t="s">
        <v>50</v>
      </c>
    </row>
    <row r="68" spans="1:12">
      <c r="A68" s="18" t="s">
        <v>51</v>
      </c>
      <c r="F68" s="61">
        <f>H91</f>
        <v>4.0812248153063529E-2</v>
      </c>
      <c r="G68" s="29" t="s">
        <v>52</v>
      </c>
    </row>
    <row r="69" spans="1:12">
      <c r="A69" s="18" t="s">
        <v>53</v>
      </c>
      <c r="C69" s="70"/>
      <c r="D69" s="29" t="s">
        <v>54</v>
      </c>
      <c r="G69" s="30"/>
      <c r="H69" s="29" t="s">
        <v>55</v>
      </c>
    </row>
    <row r="70" spans="1:12">
      <c r="A70" s="18" t="s">
        <v>56</v>
      </c>
      <c r="E70" s="30">
        <f>I4</f>
        <v>2014</v>
      </c>
      <c r="F70" s="29" t="s">
        <v>59</v>
      </c>
      <c r="K70" s="19">
        <v>2013</v>
      </c>
      <c r="L70" t="s">
        <v>60</v>
      </c>
    </row>
    <row r="71" spans="1:12">
      <c r="A71" s="18" t="s">
        <v>61</v>
      </c>
    </row>
    <row r="72" spans="1:12">
      <c r="A72" s="18" t="s">
        <v>94</v>
      </c>
    </row>
    <row r="73" spans="1:12">
      <c r="A73" s="18" t="s">
        <v>95</v>
      </c>
    </row>
    <row r="74" spans="1:12">
      <c r="A74" s="18" t="s">
        <v>96</v>
      </c>
    </row>
    <row r="75" spans="1:12">
      <c r="A75" s="18" t="s">
        <v>62</v>
      </c>
    </row>
    <row r="77" spans="1:12">
      <c r="A77" s="18" t="s">
        <v>63</v>
      </c>
      <c r="B77" s="30">
        <v>2013</v>
      </c>
      <c r="C77" s="29" t="s">
        <v>64</v>
      </c>
    </row>
    <row r="78" spans="1:12">
      <c r="A78" s="18" t="s">
        <v>65</v>
      </c>
    </row>
    <row r="79" spans="1:12">
      <c r="A79" s="18" t="s">
        <v>93</v>
      </c>
      <c r="J79" s="25">
        <v>28000</v>
      </c>
      <c r="K79" t="s">
        <v>12</v>
      </c>
    </row>
    <row r="80" spans="1:12">
      <c r="A80" s="18" t="s">
        <v>66</v>
      </c>
      <c r="J80" s="16">
        <v>9500</v>
      </c>
      <c r="K80" t="s">
        <v>12</v>
      </c>
    </row>
    <row r="81" spans="1:11">
      <c r="A81" s="18" t="s">
        <v>67</v>
      </c>
      <c r="J81" s="25">
        <v>25000</v>
      </c>
      <c r="K81" t="s">
        <v>12</v>
      </c>
    </row>
    <row r="82" spans="1:11">
      <c r="A82" s="18" t="s">
        <v>68</v>
      </c>
      <c r="J82" s="16">
        <v>2000</v>
      </c>
      <c r="K82" t="s">
        <v>12</v>
      </c>
    </row>
    <row r="83" spans="1:11">
      <c r="A83" s="18" t="s">
        <v>69</v>
      </c>
      <c r="J83" s="16">
        <v>1000</v>
      </c>
      <c r="K83" t="s">
        <v>12</v>
      </c>
    </row>
    <row r="84" spans="1:11">
      <c r="A84" s="18" t="s">
        <v>70</v>
      </c>
      <c r="J84" s="16">
        <v>30000</v>
      </c>
      <c r="K84" t="s">
        <v>12</v>
      </c>
    </row>
    <row r="85" spans="1:11">
      <c r="A85" s="18" t="s">
        <v>71</v>
      </c>
      <c r="J85" s="16">
        <v>15000</v>
      </c>
      <c r="K85" t="s">
        <v>12</v>
      </c>
    </row>
    <row r="86" spans="1:11">
      <c r="A86" s="18" t="s">
        <v>72</v>
      </c>
      <c r="J86" s="16">
        <v>40000</v>
      </c>
      <c r="K86" t="s">
        <v>12</v>
      </c>
    </row>
    <row r="87" spans="1:11">
      <c r="A87" s="18" t="s">
        <v>73</v>
      </c>
      <c r="J87" s="16">
        <v>30000</v>
      </c>
      <c r="K87" t="s">
        <v>12</v>
      </c>
    </row>
    <row r="88" spans="1:11">
      <c r="A88" s="18"/>
      <c r="J88" s="16"/>
    </row>
    <row r="89" spans="1:11">
      <c r="A89" s="21" t="s">
        <v>74</v>
      </c>
      <c r="J89" s="5">
        <f>SUM(J79:J87)</f>
        <v>180500</v>
      </c>
      <c r="K89" s="22" t="s">
        <v>75</v>
      </c>
    </row>
    <row r="90" spans="1:11">
      <c r="A90" s="18" t="s">
        <v>76</v>
      </c>
      <c r="H90" s="30">
        <f>I4</f>
        <v>2014</v>
      </c>
      <c r="I90" s="29" t="s">
        <v>84</v>
      </c>
      <c r="K90" s="5">
        <f>G55</f>
        <v>-177990.63443496</v>
      </c>
    </row>
    <row r="91" spans="1:11">
      <c r="A91" s="18" t="s">
        <v>77</v>
      </c>
      <c r="C91" s="69">
        <f>J89+K90</f>
        <v>2509.3655650400033</v>
      </c>
      <c r="D91" s="30" t="s">
        <v>78</v>
      </c>
      <c r="E91" s="71">
        <v>2013</v>
      </c>
      <c r="F91" s="29" t="s">
        <v>80</v>
      </c>
      <c r="H91" s="61">
        <f>C91/(E6*12)</f>
        <v>4.0812248153063529E-2</v>
      </c>
      <c r="I91" s="29" t="s">
        <v>81</v>
      </c>
    </row>
    <row r="93" spans="1:11">
      <c r="B93" s="29" t="s">
        <v>82</v>
      </c>
    </row>
    <row r="94" spans="1:11">
      <c r="B94" s="29" t="s">
        <v>39</v>
      </c>
      <c r="I94" s="29" t="s">
        <v>83</v>
      </c>
    </row>
    <row r="96" spans="1:11">
      <c r="A96" s="40"/>
      <c r="B96" s="30"/>
      <c r="C96" s="30"/>
      <c r="D96" s="30"/>
      <c r="E96" s="30"/>
      <c r="F96" s="30"/>
      <c r="G96" s="30"/>
      <c r="H96" s="30"/>
      <c r="I96" s="30"/>
      <c r="J96" s="40"/>
      <c r="K96" s="40"/>
    </row>
    <row r="101" spans="11:11">
      <c r="K101" s="24"/>
    </row>
  </sheetData>
  <mergeCells count="94">
    <mergeCell ref="J1:K1"/>
    <mergeCell ref="B49:H49"/>
    <mergeCell ref="K49:L49"/>
    <mergeCell ref="B64:E64"/>
    <mergeCell ref="F64:H64"/>
    <mergeCell ref="I64:L64"/>
    <mergeCell ref="F58:H58"/>
    <mergeCell ref="I58:L58"/>
    <mergeCell ref="B62:E62"/>
    <mergeCell ref="F62:H62"/>
    <mergeCell ref="I62:L62"/>
    <mergeCell ref="B63:E63"/>
    <mergeCell ref="F63:H63"/>
    <mergeCell ref="I63:L63"/>
    <mergeCell ref="B60:E60"/>
    <mergeCell ref="F60:H60"/>
    <mergeCell ref="I60:L60"/>
    <mergeCell ref="B61:E61"/>
    <mergeCell ref="F61:H61"/>
    <mergeCell ref="I61:L61"/>
    <mergeCell ref="B51:H51"/>
    <mergeCell ref="K51:L51"/>
    <mergeCell ref="K52:L52"/>
    <mergeCell ref="K53:L53"/>
    <mergeCell ref="B59:E59"/>
    <mergeCell ref="F59:H59"/>
    <mergeCell ref="I59:L59"/>
    <mergeCell ref="B57:E57"/>
    <mergeCell ref="F57:H57"/>
    <mergeCell ref="I57:L57"/>
    <mergeCell ref="B58:E58"/>
    <mergeCell ref="B21:H21"/>
    <mergeCell ref="K21:L21"/>
    <mergeCell ref="B31:H31"/>
    <mergeCell ref="K31:L31"/>
    <mergeCell ref="B28:H28"/>
    <mergeCell ref="K28:L28"/>
    <mergeCell ref="B29:H29"/>
    <mergeCell ref="K29:L29"/>
    <mergeCell ref="B27:H27"/>
    <mergeCell ref="K27:L27"/>
    <mergeCell ref="B24:H24"/>
    <mergeCell ref="K24:L24"/>
    <mergeCell ref="B30:H30"/>
    <mergeCell ref="K30:L30"/>
    <mergeCell ref="B25:H25"/>
    <mergeCell ref="K25:L25"/>
    <mergeCell ref="A2:L2"/>
    <mergeCell ref="A3:L3"/>
    <mergeCell ref="C5:J5"/>
    <mergeCell ref="A7:B7"/>
    <mergeCell ref="A20:B20"/>
    <mergeCell ref="K45:L45"/>
    <mergeCell ref="B46:H46"/>
    <mergeCell ref="K46:L46"/>
    <mergeCell ref="B42:H42"/>
    <mergeCell ref="K42:L42"/>
    <mergeCell ref="B43:H43"/>
    <mergeCell ref="K43:L43"/>
    <mergeCell ref="B50:H50"/>
    <mergeCell ref="K50:L50"/>
    <mergeCell ref="B44:H44"/>
    <mergeCell ref="B40:H40"/>
    <mergeCell ref="K35:L35"/>
    <mergeCell ref="B36:H36"/>
    <mergeCell ref="K36:L36"/>
    <mergeCell ref="B47:H47"/>
    <mergeCell ref="K47:L47"/>
    <mergeCell ref="B48:H48"/>
    <mergeCell ref="K48:L48"/>
    <mergeCell ref="K40:L40"/>
    <mergeCell ref="B41:H41"/>
    <mergeCell ref="K41:L41"/>
    <mergeCell ref="K44:L44"/>
    <mergeCell ref="B45:H45"/>
    <mergeCell ref="B38:H38"/>
    <mergeCell ref="K38:L38"/>
    <mergeCell ref="B39:H39"/>
    <mergeCell ref="K39:L39"/>
    <mergeCell ref="B34:H34"/>
    <mergeCell ref="K34:L34"/>
    <mergeCell ref="B35:H35"/>
    <mergeCell ref="B32:H32"/>
    <mergeCell ref="K32:L32"/>
    <mergeCell ref="B33:H33"/>
    <mergeCell ref="K33:L33"/>
    <mergeCell ref="B37:H37"/>
    <mergeCell ref="K37:L37"/>
    <mergeCell ref="B22:H22"/>
    <mergeCell ref="K22:L22"/>
    <mergeCell ref="B23:H23"/>
    <mergeCell ref="K23:L23"/>
    <mergeCell ref="B26:H26"/>
    <mergeCell ref="K26:L26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2014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2015-03-26T02:03:30Z</dcterms:modified>
</cp:coreProperties>
</file>