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2390" windowHeight="8010"/>
  </bookViews>
  <sheets>
    <sheet name="2014" sheetId="2" r:id="rId1"/>
  </sheets>
  <calcPr calcId="125725"/>
</workbook>
</file>

<file path=xl/calcChain.xml><?xml version="1.0" encoding="utf-8"?>
<calcChain xmlns="http://schemas.openxmlformats.org/spreadsheetml/2006/main">
  <c r="K50" i="2"/>
  <c r="K49"/>
  <c r="K48"/>
  <c r="K47"/>
  <c r="K45"/>
  <c r="K44"/>
  <c r="K43"/>
  <c r="K42"/>
  <c r="K41"/>
  <c r="K40"/>
  <c r="K39"/>
  <c r="K37"/>
  <c r="K36"/>
  <c r="K33"/>
  <c r="K32"/>
  <c r="K28"/>
  <c r="K26"/>
  <c r="K52" s="1"/>
  <c r="A26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K53" l="1"/>
  <c r="K54" s="1"/>
  <c r="K55" s="1"/>
  <c r="G20"/>
  <c r="G57" l="1"/>
  <c r="J90" l="1"/>
  <c r="H91"/>
  <c r="E72"/>
  <c r="B58"/>
  <c r="D57"/>
  <c r="G18"/>
  <c r="G17"/>
  <c r="G16"/>
  <c r="G15"/>
  <c r="G7"/>
  <c r="I7" s="1"/>
  <c r="J14" l="1"/>
  <c r="A21"/>
  <c r="K91" l="1"/>
  <c r="C92" s="1"/>
  <c r="H92" s="1"/>
  <c r="F70" s="1"/>
</calcChain>
</file>

<file path=xl/sharedStrings.xml><?xml version="1.0" encoding="utf-8"?>
<sst xmlns="http://schemas.openxmlformats.org/spreadsheetml/2006/main" count="202" uniqueCount="155">
  <si>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</si>
  <si>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</si>
  <si>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</si>
  <si>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</si>
  <si>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</si>
  <si>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</si>
  <si>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</si>
  <si>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</si>
  <si>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</si>
  <si>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</si>
  <si>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</si>
  <si>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</si>
  <si>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</si>
  <si>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</si>
  <si>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</si>
  <si>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</si>
  <si>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</si>
  <si>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</si>
  <si>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</si>
  <si>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</si>
  <si>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</si>
  <si>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</si>
  <si>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</si>
  <si>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</si>
  <si>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</si>
  <si>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</si>
  <si>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</si>
  <si>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</si>
  <si>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</si>
  <si>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</si>
  <si>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</si>
  <si>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</si>
  <si>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</si>
  <si>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</si>
  <si>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</si>
  <si>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</si>
  <si>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</si>
  <si>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</si>
  <si>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</si>
  <si>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</si>
  <si>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</si>
  <si>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</si>
  <si>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</si>
  <si>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</si>
  <si>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</si>
  <si>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</si>
  <si>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</si>
  <si>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</si>
  <si>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218,90 руб./чел.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</si>
  <si>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</si>
  <si>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</si>
  <si>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</si>
  <si>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</si>
  <si>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</si>
  <si>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</si>
  <si>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</si>
  <si>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</si>
  <si>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</si>
  <si>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</si>
  <si>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</si>
  <si>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</si>
  <si>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</si>
  <si>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</si>
  <si>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</si>
  <si>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</si>
  <si>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</si>
  <si>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</si>
  <si>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</si>
  <si>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</si>
  <si>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</si>
  <si>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</si>
  <si>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</si>
  <si>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</si>
  <si>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</si>
  <si>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</si>
  <si>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</si>
  <si>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</si>
  <si>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</si>
  <si>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</si>
  <si>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</si>
  <si>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</si>
  <si>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</si>
  <si>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</si>
  <si>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</si>
  <si>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шт.</t>
  </si>
  <si>
    <t>54,01 руб./чел.</t>
  </si>
  <si>
    <t>98,72 руб./чел.</t>
  </si>
  <si>
    <t>рубля),     направлена на следующие мероприятия: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</si>
  <si>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</t>
    </r>
    <r>
      <rPr>
        <sz val="11"/>
        <color theme="1"/>
        <rFont val="Calibri"/>
        <family val="2"/>
        <charset val="204"/>
        <scheme val="minor"/>
      </rPr>
      <t xml:space="preserve">- </t>
    </r>
  </si>
  <si>
    <t xml:space="preserve">   по дому</t>
  </si>
  <si>
    <t xml:space="preserve">   по мкр.  Юбилейный    за </t>
  </si>
  <si>
    <t>( ОАО "Западное управление")</t>
  </si>
  <si>
    <t xml:space="preserve">  -  техническое освидетельствование лифтов</t>
  </si>
  <si>
    <t xml:space="preserve">   согласно   Постановления   Правительства   РФ   № 354   от  06 мая 2011 года  (Ежемесячно,(за исключением отопления) </t>
  </si>
  <si>
    <t xml:space="preserve">   согласно показаний общедомовых   и   индивидуальных  приборов  учета.   При   отсутствии  индивидуальных</t>
  </si>
  <si>
    <t xml:space="preserve">   приборов  учета по новым нормативам, введенным с 01 января 2013 года Приказом № 7-мпр от 27 августа 2012 года. ).</t>
  </si>
  <si>
    <t>год</t>
  </si>
  <si>
    <t>121   (</t>
  </si>
  <si>
    <t>Перерасход (+) или экономия (-) средств в 2013 г.г.</t>
  </si>
  <si>
    <t>Вывоз строительного мусора</t>
  </si>
  <si>
    <r>
      <t>м</t>
    </r>
    <r>
      <rPr>
        <sz val="11"/>
        <color theme="1"/>
        <rFont val="Calibri"/>
        <family val="2"/>
        <charset val="204"/>
      </rPr>
      <t>³</t>
    </r>
  </si>
  <si>
    <t>Монтаж металической двери в 1,2 мусорокамере.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</si>
  <si>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56 -</t>
    </r>
  </si>
  <si>
    <r>
      <t>15,64  руб./м</t>
    </r>
    <r>
      <rPr>
        <sz val="11"/>
        <color theme="1"/>
        <rFont val="Calibri"/>
        <family val="2"/>
        <charset val="204"/>
      </rPr>
      <t>²</t>
    </r>
  </si>
  <si>
    <r>
      <t>4,74 руб./м</t>
    </r>
    <r>
      <rPr>
        <sz val="11"/>
        <color theme="1"/>
        <rFont val="Calibri"/>
        <family val="2"/>
        <charset val="204"/>
      </rPr>
      <t>²</t>
    </r>
  </si>
  <si>
    <t>0,019 Гкал/м</t>
  </si>
  <si>
    <t>18,50 руб./м²</t>
  </si>
  <si>
    <t>0,027 Гкал/м</t>
  </si>
  <si>
    <t>301,44 руб./чел.</t>
  </si>
  <si>
    <t>74,71 руб./чел.</t>
  </si>
  <si>
    <t>116,82 руб./чел.</t>
  </si>
  <si>
    <t>Управление МКД (14%)</t>
  </si>
  <si>
    <t>Монтаж ящиков для показанийприборов учета 1,2 подъезд.</t>
  </si>
  <si>
    <t>Ремонт наружного освешения (замена ламп ДРЛ с торца дома(19,65%)</t>
  </si>
  <si>
    <t>Замена выключателя 10эт., замена патрона 8 эт. 2 подъезда.</t>
  </si>
  <si>
    <t>Монтаж эл проводки в комнатах уборщиц 1, 2 подъездах, замена автомата во ВРУ</t>
  </si>
  <si>
    <t>Монтаж вентиляции в комнатах уборщиц</t>
  </si>
  <si>
    <t>Замена патронов в светильниках на 3, 5 этажах</t>
  </si>
  <si>
    <t>Посадка сизой ели 4 м  (19,65%)</t>
  </si>
  <si>
    <t>Посадка деревьев и кустарников (19,65%)</t>
  </si>
  <si>
    <t>т.</t>
  </si>
  <si>
    <t>Благоустройство территории (завоз и распределение чернозема для газонов) (19,65%)</t>
  </si>
  <si>
    <t>Вывоз строительного негабаритного мусора в марте(19,65%).</t>
  </si>
  <si>
    <t>Вывоз строительного негабаритного мусора в апреле(19,65%).</t>
  </si>
  <si>
    <t>Вывоз строительного негабаритного мусора в апреле.</t>
  </si>
  <si>
    <r>
      <t>м</t>
    </r>
    <r>
      <rPr>
        <sz val="11"/>
        <rFont val="Calibri"/>
        <family val="2"/>
        <charset val="204"/>
      </rPr>
      <t>³</t>
    </r>
  </si>
  <si>
    <t>Вывоз строительного негабаритного мусора в мае(19,65%).</t>
  </si>
  <si>
    <t>Монтаж таблички для елки (обработанно ядохимикатами, опасно)(19,65%).</t>
  </si>
  <si>
    <t>Монтаж столов, верстака для мастерской (19,65%).</t>
  </si>
  <si>
    <t>м</t>
  </si>
  <si>
    <t>Устройство пандуса.</t>
  </si>
  <si>
    <t>Техническое освидетельствование лифта.</t>
  </si>
  <si>
    <t>раб.</t>
  </si>
  <si>
    <t>Монтаж металической двери в мастерскую (19,65%).</t>
  </si>
  <si>
    <t>Перенос урн, скамеек, монтаж ограждения (19,65%).</t>
  </si>
  <si>
    <t>Замена ламп в светильниках с использованием автовышки(19,65%).</t>
  </si>
  <si>
    <t>рейс.</t>
  </si>
  <si>
    <t>Уборка и вывоз снега с  придомовой территории в декабре (19,65%).</t>
  </si>
  <si>
    <t>ИТОГО за 2014год:</t>
  </si>
  <si>
    <t>ИТОГО на 31.12.2014г:</t>
  </si>
  <si>
    <t>Всего в 2014году:</t>
  </si>
  <si>
    <t xml:space="preserve"> - </t>
  </si>
  <si>
    <t>Приобретение деских новогодних подарков (19,65%).</t>
  </si>
  <si>
    <t>Организация новогоднего праздника (19,65%).</t>
  </si>
  <si>
    <t>Устройство мастерской (19,65%)</t>
  </si>
  <si>
    <t>рублей(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</si>
  <si>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31</t>
    </r>
    <r>
      <rPr>
        <sz val="11"/>
        <color theme="1"/>
        <rFont val="Calibri"/>
        <family val="2"/>
        <charset val="204"/>
        <scheme val="minor"/>
      </rPr>
      <t xml:space="preserve">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</si>
  <si>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</si>
  <si>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37 -</t>
    </r>
  </si>
  <si>
    <r>
      <rPr>
        <sz val="11"/>
        <color theme="1"/>
        <rFont val="Calibri"/>
        <family val="2"/>
        <charset val="204"/>
        <scheme val="minor"/>
      </rP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38 -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</si>
  <si>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39 -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</si>
  <si>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52 -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</si>
  <si>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80 -</t>
    </r>
  </si>
  <si>
    <t>Установка дверных ручек с внутренней стороны подъезда.</t>
  </si>
  <si>
    <t>Предъявлен на рассмотрение жителей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</si>
</sst>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10" xfId="0" applyFill="1" applyBorder="1" applyAlignment="1">
      <alignment horizontal="center"/>
    </xf>
    <xf numFmtId="0" fontId="7" fillId="0" borderId="0" xfId="0" applyFont="1" applyAlignment="1">
      <alignment horizontal="right"/>
    </xf>
    <xf numFmtId="4" fontId="0" fillId="0" borderId="0" xfId="0" applyNumberFormat="1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/>
    <xf numFmtId="4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right"/>
    </xf>
    <xf numFmtId="4" fontId="9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4" fontId="4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8" fillId="0" borderId="1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2" xfId="0" applyFont="1" applyFill="1" applyBorder="1"/>
    <xf numFmtId="0" fontId="8" fillId="0" borderId="3" xfId="0" applyFont="1" applyFill="1" applyBorder="1"/>
    <xf numFmtId="0" fontId="10" fillId="0" borderId="13" xfId="0" applyFont="1" applyFill="1" applyBorder="1" applyAlignment="1"/>
    <xf numFmtId="0" fontId="10" fillId="0" borderId="14" xfId="0" applyFont="1" applyFill="1" applyBorder="1" applyAlignment="1"/>
    <xf numFmtId="0" fontId="10" fillId="0" borderId="15" xfId="0" applyFont="1" applyFill="1" applyBorder="1" applyAlignme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4" fontId="10" fillId="0" borderId="6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8" fillId="0" borderId="9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10" fillId="0" borderId="8" xfId="0" applyNumberFormat="1" applyFont="1" applyFill="1" applyBorder="1" applyAlignment="1"/>
    <xf numFmtId="4" fontId="10" fillId="0" borderId="9" xfId="0" applyNumberFormat="1" applyFont="1" applyFill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8" fillId="0" borderId="0" xfId="0" applyFont="1" applyFill="1" applyAlignment="1">
      <alignment horizontal="left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8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zoomScaleNormal="100" workbookViewId="0">
      <selection activeCell="F1" sqref="F1"/>
    </sheetView>
  </sheetViews>
  <sheetFormatPr defaultRowHeight="15"/>
  <cols>
    <col min="1" max="1" width="6.140625" customWidth="1"/>
    <col min="2" max="2" width="9.85546875" style="18" customWidth="1"/>
    <col min="3" max="3" width="10.7109375" style="18" customWidth="1"/>
    <col min="4" max="4" width="5.28515625" style="18" customWidth="1"/>
    <col min="5" max="5" width="7.85546875" style="18" customWidth="1"/>
    <col min="6" max="6" width="9.42578125" style="18" customWidth="1"/>
    <col min="7" max="7" width="13.140625" style="18" customWidth="1"/>
    <col min="8" max="8" width="8.140625" style="18" customWidth="1"/>
    <col min="9" max="9" width="6.85546875" style="18" customWidth="1"/>
    <col min="10" max="10" width="11.5703125" style="54" customWidth="1"/>
    <col min="11" max="11" width="11" style="12" customWidth="1"/>
    <col min="12" max="12" width="3" style="12" customWidth="1"/>
  </cols>
  <sheetData>
    <row r="1" spans="1:12" ht="30.75" customHeight="1">
      <c r="A1" s="41"/>
      <c r="B1" s="41"/>
      <c r="C1" s="41"/>
      <c r="D1" s="41"/>
      <c r="E1" s="41"/>
      <c r="F1" s="41"/>
      <c r="G1" s="41"/>
      <c r="H1" s="41"/>
      <c r="I1" s="41"/>
      <c r="J1" s="132" t="s">
        <v>154</v>
      </c>
      <c r="K1" s="132"/>
      <c r="L1" s="41"/>
    </row>
    <row r="2" spans="1:12" ht="18.7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8.7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8.75">
      <c r="A4" s="1"/>
      <c r="B4" s="57"/>
      <c r="C4" s="25" t="s">
        <v>2</v>
      </c>
      <c r="D4" s="57">
        <v>121</v>
      </c>
      <c r="E4" s="114" t="s">
        <v>90</v>
      </c>
      <c r="F4" s="114"/>
      <c r="G4" s="114"/>
      <c r="H4" s="114"/>
      <c r="I4" s="57">
        <v>2014</v>
      </c>
      <c r="J4" s="57" t="s">
        <v>96</v>
      </c>
    </row>
    <row r="5" spans="1:12" ht="18.75">
      <c r="C5" s="114"/>
      <c r="D5" s="114"/>
      <c r="E5" s="114"/>
      <c r="F5" s="114"/>
      <c r="G5" s="114"/>
      <c r="H5" s="114"/>
      <c r="I5" s="114"/>
      <c r="J5" s="114"/>
    </row>
    <row r="6" spans="1:12" ht="15.75">
      <c r="A6" s="2" t="s">
        <v>28</v>
      </c>
      <c r="B6" s="54">
        <v>2014</v>
      </c>
      <c r="C6" s="18" t="s">
        <v>89</v>
      </c>
      <c r="D6" s="58" t="s">
        <v>97</v>
      </c>
      <c r="E6" s="21">
        <v>4575</v>
      </c>
      <c r="F6" s="18" t="s">
        <v>78</v>
      </c>
    </row>
    <row r="7" spans="1:12" ht="15.75">
      <c r="A7" s="115">
        <v>2674709.1800000002</v>
      </c>
      <c r="B7" s="115"/>
      <c r="C7" s="26" t="s">
        <v>3</v>
      </c>
      <c r="G7" s="27">
        <f>A7-J8</f>
        <v>2002826.37</v>
      </c>
      <c r="H7" s="18" t="s">
        <v>145</v>
      </c>
      <c r="I7" s="28">
        <f>(G7/A7)*100</f>
        <v>74.880154634232042</v>
      </c>
      <c r="J7" s="55" t="s">
        <v>4</v>
      </c>
    </row>
    <row r="8" spans="1:12" ht="15.75">
      <c r="A8" t="s">
        <v>5</v>
      </c>
      <c r="J8" s="59">
        <v>671882.81</v>
      </c>
      <c r="K8" s="12" t="s">
        <v>6</v>
      </c>
    </row>
    <row r="9" spans="1:12">
      <c r="A9" t="s">
        <v>7</v>
      </c>
    </row>
    <row r="10" spans="1:12">
      <c r="A10" t="s">
        <v>88</v>
      </c>
      <c r="B10" s="15">
        <v>49090.71</v>
      </c>
      <c r="C10" s="18" t="s">
        <v>12</v>
      </c>
      <c r="E10" s="29" t="s">
        <v>148</v>
      </c>
      <c r="F10" s="15">
        <v>45303.85</v>
      </c>
      <c r="G10" s="18" t="s">
        <v>12</v>
      </c>
      <c r="I10" s="18" t="s">
        <v>151</v>
      </c>
      <c r="J10" s="56">
        <v>34368.589999999997</v>
      </c>
      <c r="K10" s="9" t="s">
        <v>12</v>
      </c>
    </row>
    <row r="11" spans="1:12">
      <c r="A11" t="s">
        <v>147</v>
      </c>
      <c r="B11" s="15">
        <v>31045.77</v>
      </c>
      <c r="C11" s="18" t="s">
        <v>12</v>
      </c>
      <c r="E11" s="29" t="s">
        <v>149</v>
      </c>
      <c r="F11" s="15">
        <v>33893.85</v>
      </c>
      <c r="G11" s="18" t="s">
        <v>12</v>
      </c>
      <c r="I11" s="18" t="s">
        <v>102</v>
      </c>
      <c r="J11" s="56">
        <v>40743.449999999997</v>
      </c>
      <c r="K11" s="9" t="s">
        <v>12</v>
      </c>
    </row>
    <row r="12" spans="1:12">
      <c r="A12" t="s">
        <v>146</v>
      </c>
      <c r="B12" s="15">
        <v>37985.480000000003</v>
      </c>
      <c r="C12" s="18" t="s">
        <v>12</v>
      </c>
      <c r="E12" s="55" t="s">
        <v>150</v>
      </c>
      <c r="F12" s="15">
        <v>30321.74</v>
      </c>
      <c r="G12" s="18" t="s">
        <v>12</v>
      </c>
      <c r="I12" s="18" t="s">
        <v>152</v>
      </c>
      <c r="J12" s="56">
        <v>31025.27</v>
      </c>
      <c r="K12" s="9" t="s">
        <v>12</v>
      </c>
    </row>
    <row r="13" spans="1:12">
      <c r="B13" s="15"/>
      <c r="E13" s="55"/>
      <c r="F13" s="15"/>
      <c r="J13" s="56"/>
    </row>
    <row r="14" spans="1:12" ht="15.75">
      <c r="A14" t="s">
        <v>30</v>
      </c>
      <c r="J14" s="56">
        <f>G15+G16+G17+G18</f>
        <v>671882.81</v>
      </c>
      <c r="K14" s="35" t="s">
        <v>31</v>
      </c>
    </row>
    <row r="15" spans="1:12">
      <c r="A15" s="3" t="s">
        <v>8</v>
      </c>
      <c r="B15" s="18" t="s">
        <v>9</v>
      </c>
      <c r="G15" s="22">
        <f>(J8*43.5/100)</f>
        <v>292269.02235000004</v>
      </c>
      <c r="H15" s="18" t="s">
        <v>12</v>
      </c>
    </row>
    <row r="16" spans="1:12">
      <c r="A16" s="3" t="s">
        <v>8</v>
      </c>
      <c r="B16" s="18" t="s">
        <v>10</v>
      </c>
      <c r="G16" s="22">
        <f>(J8*36.6/100)</f>
        <v>245909.10846000005</v>
      </c>
      <c r="H16" s="18" t="s">
        <v>12</v>
      </c>
    </row>
    <row r="17" spans="1:12">
      <c r="A17" s="3" t="s">
        <v>8</v>
      </c>
      <c r="B17" s="18" t="s">
        <v>11</v>
      </c>
      <c r="G17" s="22">
        <f>(J8*12.5/100)</f>
        <v>83985.351250000007</v>
      </c>
      <c r="H17" s="18" t="s">
        <v>12</v>
      </c>
      <c r="K17" s="36"/>
    </row>
    <row r="18" spans="1:12">
      <c r="A18" s="3" t="s">
        <v>8</v>
      </c>
      <c r="B18" s="18" t="s">
        <v>16</v>
      </c>
      <c r="G18" s="22">
        <f>(J8*7.4/100)</f>
        <v>49719.32794000001</v>
      </c>
      <c r="H18" s="18" t="s">
        <v>12</v>
      </c>
    </row>
    <row r="19" spans="1:12">
      <c r="G19" s="30"/>
    </row>
    <row r="20" spans="1:12">
      <c r="A20" s="4" t="s">
        <v>13</v>
      </c>
      <c r="G20" s="22">
        <f>E6*4.74*12</f>
        <v>260226</v>
      </c>
      <c r="H20" s="18" t="s">
        <v>14</v>
      </c>
    </row>
    <row r="21" spans="1:12" ht="15.75" thickBot="1">
      <c r="A21" s="116">
        <f>G20*I7/100</f>
        <v>194857.63119847665</v>
      </c>
      <c r="B21" s="116"/>
      <c r="C21" s="18" t="s">
        <v>87</v>
      </c>
    </row>
    <row r="22" spans="1:12">
      <c r="A22" s="5" t="s">
        <v>2</v>
      </c>
      <c r="B22" s="117" t="s">
        <v>22</v>
      </c>
      <c r="C22" s="118"/>
      <c r="D22" s="118"/>
      <c r="E22" s="118"/>
      <c r="F22" s="118"/>
      <c r="G22" s="118"/>
      <c r="H22" s="119"/>
      <c r="I22" s="31" t="s">
        <v>20</v>
      </c>
      <c r="J22" s="31" t="s">
        <v>19</v>
      </c>
      <c r="K22" s="120" t="s">
        <v>17</v>
      </c>
      <c r="L22" s="121"/>
    </row>
    <row r="23" spans="1:12" ht="15.75" thickBot="1">
      <c r="A23" s="6" t="s">
        <v>15</v>
      </c>
      <c r="B23" s="82"/>
      <c r="C23" s="83"/>
      <c r="D23" s="83"/>
      <c r="E23" s="83"/>
      <c r="F23" s="83"/>
      <c r="G23" s="83"/>
      <c r="H23" s="84"/>
      <c r="I23" s="32" t="s">
        <v>21</v>
      </c>
      <c r="J23" s="32"/>
      <c r="K23" s="125" t="s">
        <v>18</v>
      </c>
      <c r="L23" s="126"/>
    </row>
    <row r="24" spans="1:12" ht="15.75" thickBot="1">
      <c r="A24" s="48"/>
      <c r="B24" s="127" t="s">
        <v>98</v>
      </c>
      <c r="C24" s="128"/>
      <c r="D24" s="128"/>
      <c r="E24" s="128"/>
      <c r="F24" s="128"/>
      <c r="G24" s="128"/>
      <c r="H24" s="129"/>
      <c r="I24" s="60"/>
      <c r="J24" s="61"/>
      <c r="K24" s="130">
        <v>-1200.8499999999999</v>
      </c>
      <c r="L24" s="131"/>
    </row>
    <row r="25" spans="1:12">
      <c r="A25" s="7">
        <v>1</v>
      </c>
      <c r="B25" s="79" t="s">
        <v>101</v>
      </c>
      <c r="C25" s="80"/>
      <c r="D25" s="80"/>
      <c r="E25" s="80"/>
      <c r="F25" s="80"/>
      <c r="G25" s="80"/>
      <c r="H25" s="81"/>
      <c r="I25" s="13" t="s">
        <v>84</v>
      </c>
      <c r="J25" s="62">
        <v>2</v>
      </c>
      <c r="K25" s="107">
        <v>32000</v>
      </c>
      <c r="L25" s="108"/>
    </row>
    <row r="26" spans="1:12" s="52" customFormat="1">
      <c r="A26" s="33">
        <f t="shared" ref="A26:A46" si="0">A25+1</f>
        <v>2</v>
      </c>
      <c r="B26" s="94" t="s">
        <v>144</v>
      </c>
      <c r="C26" s="122"/>
      <c r="D26" s="122"/>
      <c r="E26" s="122"/>
      <c r="F26" s="122"/>
      <c r="G26" s="122"/>
      <c r="H26" s="95"/>
      <c r="I26" s="33" t="s">
        <v>84</v>
      </c>
      <c r="J26" s="51">
        <v>1</v>
      </c>
      <c r="K26" s="123">
        <f>(27728+38838+9427.43+3600)*0.1965</f>
        <v>15640.108994999999</v>
      </c>
      <c r="L26" s="124"/>
    </row>
    <row r="27" spans="1:12">
      <c r="A27" s="33">
        <f t="shared" si="0"/>
        <v>3</v>
      </c>
      <c r="B27" s="79" t="s">
        <v>112</v>
      </c>
      <c r="C27" s="80"/>
      <c r="D27" s="80"/>
      <c r="E27" s="80"/>
      <c r="F27" s="80"/>
      <c r="G27" s="80"/>
      <c r="H27" s="81"/>
      <c r="I27" s="13" t="s">
        <v>84</v>
      </c>
      <c r="J27" s="62">
        <v>2</v>
      </c>
      <c r="K27" s="107">
        <v>1989</v>
      </c>
      <c r="L27" s="108"/>
    </row>
    <row r="28" spans="1:12">
      <c r="A28" s="33">
        <f t="shared" si="0"/>
        <v>4</v>
      </c>
      <c r="B28" s="94" t="s">
        <v>113</v>
      </c>
      <c r="C28" s="95"/>
      <c r="D28" s="95"/>
      <c r="E28" s="95"/>
      <c r="F28" s="95"/>
      <c r="G28" s="95"/>
      <c r="H28" s="102"/>
      <c r="I28" s="38" t="s">
        <v>84</v>
      </c>
      <c r="J28" s="39">
        <v>1</v>
      </c>
      <c r="K28" s="103">
        <f>250*0.1965</f>
        <v>49.125</v>
      </c>
      <c r="L28" s="104"/>
    </row>
    <row r="29" spans="1:12">
      <c r="A29" s="33">
        <f t="shared" si="0"/>
        <v>5</v>
      </c>
      <c r="B29" s="79" t="s">
        <v>114</v>
      </c>
      <c r="C29" s="80"/>
      <c r="D29" s="80"/>
      <c r="E29" s="80"/>
      <c r="F29" s="80"/>
      <c r="G29" s="80"/>
      <c r="H29" s="81"/>
      <c r="I29" s="13" t="s">
        <v>84</v>
      </c>
      <c r="J29" s="62">
        <v>1</v>
      </c>
      <c r="K29" s="107">
        <v>77</v>
      </c>
      <c r="L29" s="108"/>
    </row>
    <row r="30" spans="1:12">
      <c r="A30" s="33">
        <f t="shared" si="0"/>
        <v>6</v>
      </c>
      <c r="B30" s="79" t="s">
        <v>115</v>
      </c>
      <c r="C30" s="80"/>
      <c r="D30" s="80"/>
      <c r="E30" s="80"/>
      <c r="F30" s="80"/>
      <c r="G30" s="80"/>
      <c r="H30" s="81"/>
      <c r="I30" s="13" t="s">
        <v>84</v>
      </c>
      <c r="J30" s="62">
        <v>11</v>
      </c>
      <c r="K30" s="111">
        <v>1510</v>
      </c>
      <c r="L30" s="112"/>
    </row>
    <row r="31" spans="1:12">
      <c r="A31" s="33">
        <f t="shared" si="0"/>
        <v>7</v>
      </c>
      <c r="B31" s="79" t="s">
        <v>116</v>
      </c>
      <c r="C31" s="80"/>
      <c r="D31" s="80"/>
      <c r="E31" s="80"/>
      <c r="F31" s="80"/>
      <c r="G31" s="80"/>
      <c r="H31" s="81"/>
      <c r="I31" s="13" t="s">
        <v>84</v>
      </c>
      <c r="J31" s="62">
        <v>2</v>
      </c>
      <c r="K31" s="107">
        <v>5000</v>
      </c>
      <c r="L31" s="108"/>
    </row>
    <row r="32" spans="1:12">
      <c r="A32" s="33">
        <f t="shared" si="0"/>
        <v>8</v>
      </c>
      <c r="B32" s="94" t="s">
        <v>118</v>
      </c>
      <c r="C32" s="95"/>
      <c r="D32" s="95"/>
      <c r="E32" s="95"/>
      <c r="F32" s="95"/>
      <c r="G32" s="95"/>
      <c r="H32" s="102"/>
      <c r="I32" s="38" t="s">
        <v>84</v>
      </c>
      <c r="J32" s="39">
        <v>1</v>
      </c>
      <c r="K32" s="103">
        <f>(16050+16272.03)*0.1965</f>
        <v>6351.2788950000004</v>
      </c>
      <c r="L32" s="104"/>
    </row>
    <row r="33" spans="1:12">
      <c r="A33" s="33">
        <f t="shared" si="0"/>
        <v>9</v>
      </c>
      <c r="B33" s="94" t="s">
        <v>119</v>
      </c>
      <c r="C33" s="95"/>
      <c r="D33" s="95"/>
      <c r="E33" s="95"/>
      <c r="F33" s="95"/>
      <c r="G33" s="95"/>
      <c r="H33" s="102"/>
      <c r="I33" s="38" t="s">
        <v>84</v>
      </c>
      <c r="J33" s="39">
        <v>155</v>
      </c>
      <c r="K33" s="103">
        <f>47850*0.1965</f>
        <v>9402.5249999999996</v>
      </c>
      <c r="L33" s="104"/>
    </row>
    <row r="34" spans="1:12">
      <c r="A34" s="33">
        <f t="shared" si="0"/>
        <v>10</v>
      </c>
      <c r="B34" s="79" t="s">
        <v>99</v>
      </c>
      <c r="C34" s="80"/>
      <c r="D34" s="80"/>
      <c r="E34" s="80"/>
      <c r="F34" s="80"/>
      <c r="G34" s="80"/>
      <c r="H34" s="81"/>
      <c r="I34" s="13" t="s">
        <v>100</v>
      </c>
      <c r="J34" s="62">
        <v>9</v>
      </c>
      <c r="K34" s="107">
        <v>4800</v>
      </c>
      <c r="L34" s="108"/>
    </row>
    <row r="35" spans="1:12">
      <c r="A35" s="33">
        <f t="shared" si="0"/>
        <v>11</v>
      </c>
      <c r="B35" s="79" t="s">
        <v>117</v>
      </c>
      <c r="C35" s="80"/>
      <c r="D35" s="80"/>
      <c r="E35" s="80"/>
      <c r="F35" s="80"/>
      <c r="G35" s="80"/>
      <c r="H35" s="81"/>
      <c r="I35" s="13" t="s">
        <v>84</v>
      </c>
      <c r="J35" s="62">
        <v>2</v>
      </c>
      <c r="K35" s="107">
        <v>34</v>
      </c>
      <c r="L35" s="108"/>
    </row>
    <row r="36" spans="1:12">
      <c r="A36" s="33">
        <f t="shared" si="0"/>
        <v>12</v>
      </c>
      <c r="B36" s="94" t="s">
        <v>121</v>
      </c>
      <c r="C36" s="95"/>
      <c r="D36" s="95"/>
      <c r="E36" s="95"/>
      <c r="F36" s="95"/>
      <c r="G36" s="95"/>
      <c r="H36" s="102"/>
      <c r="I36" s="38" t="s">
        <v>120</v>
      </c>
      <c r="J36" s="39">
        <v>8</v>
      </c>
      <c r="K36" s="103">
        <f>9600*0.1965</f>
        <v>1886.4</v>
      </c>
      <c r="L36" s="104"/>
    </row>
    <row r="37" spans="1:12">
      <c r="A37" s="33">
        <f t="shared" si="0"/>
        <v>13</v>
      </c>
      <c r="B37" s="94" t="s">
        <v>122</v>
      </c>
      <c r="C37" s="95"/>
      <c r="D37" s="95"/>
      <c r="E37" s="95"/>
      <c r="F37" s="95"/>
      <c r="G37" s="95"/>
      <c r="H37" s="102"/>
      <c r="I37" s="38" t="s">
        <v>125</v>
      </c>
      <c r="J37" s="39">
        <v>96</v>
      </c>
      <c r="K37" s="103">
        <f>22422.65*0.1965</f>
        <v>4406.0507250000001</v>
      </c>
      <c r="L37" s="104"/>
    </row>
    <row r="38" spans="1:12">
      <c r="A38" s="33">
        <f t="shared" si="0"/>
        <v>14</v>
      </c>
      <c r="B38" s="94" t="s">
        <v>124</v>
      </c>
      <c r="C38" s="95"/>
      <c r="D38" s="95"/>
      <c r="E38" s="95"/>
      <c r="F38" s="95"/>
      <c r="G38" s="95"/>
      <c r="H38" s="102"/>
      <c r="I38" s="38" t="s">
        <v>125</v>
      </c>
      <c r="J38" s="62">
        <v>8</v>
      </c>
      <c r="K38" s="107">
        <v>1868.56</v>
      </c>
      <c r="L38" s="108"/>
    </row>
    <row r="39" spans="1:12">
      <c r="A39" s="33">
        <f t="shared" si="0"/>
        <v>15</v>
      </c>
      <c r="B39" s="94" t="s">
        <v>123</v>
      </c>
      <c r="C39" s="95"/>
      <c r="D39" s="95"/>
      <c r="E39" s="95"/>
      <c r="F39" s="95"/>
      <c r="G39" s="95"/>
      <c r="H39" s="102"/>
      <c r="I39" s="38" t="s">
        <v>125</v>
      </c>
      <c r="J39" s="62">
        <v>64</v>
      </c>
      <c r="K39" s="107">
        <f>14948.48*0.1965</f>
        <v>2937.3763199999999</v>
      </c>
      <c r="L39" s="108"/>
    </row>
    <row r="40" spans="1:12">
      <c r="A40" s="33">
        <f t="shared" si="0"/>
        <v>16</v>
      </c>
      <c r="B40" s="94" t="s">
        <v>126</v>
      </c>
      <c r="C40" s="95"/>
      <c r="D40" s="95"/>
      <c r="E40" s="95"/>
      <c r="F40" s="95"/>
      <c r="G40" s="95"/>
      <c r="H40" s="102"/>
      <c r="I40" s="38" t="s">
        <v>125</v>
      </c>
      <c r="J40" s="62">
        <v>40</v>
      </c>
      <c r="K40" s="107">
        <f>9342.77*0.1965</f>
        <v>1835.8543050000001</v>
      </c>
      <c r="L40" s="108"/>
    </row>
    <row r="41" spans="1:12">
      <c r="A41" s="33">
        <f t="shared" si="0"/>
        <v>17</v>
      </c>
      <c r="B41" s="79" t="s">
        <v>127</v>
      </c>
      <c r="C41" s="80"/>
      <c r="D41" s="80"/>
      <c r="E41" s="80"/>
      <c r="F41" s="80"/>
      <c r="G41" s="80"/>
      <c r="H41" s="81"/>
      <c r="I41" s="49" t="s">
        <v>84</v>
      </c>
      <c r="J41" s="53">
        <v>2</v>
      </c>
      <c r="K41" s="109">
        <f>400*0.1965</f>
        <v>78.600000000000009</v>
      </c>
      <c r="L41" s="110"/>
    </row>
    <row r="42" spans="1:12">
      <c r="A42" s="33">
        <f t="shared" si="0"/>
        <v>18</v>
      </c>
      <c r="B42" s="79" t="s">
        <v>128</v>
      </c>
      <c r="C42" s="80"/>
      <c r="D42" s="80"/>
      <c r="E42" s="80"/>
      <c r="F42" s="80"/>
      <c r="G42" s="80"/>
      <c r="H42" s="81"/>
      <c r="I42" s="13" t="s">
        <v>84</v>
      </c>
      <c r="J42" s="13">
        <v>3</v>
      </c>
      <c r="K42" s="109">
        <f>26740*0.1965</f>
        <v>5254.41</v>
      </c>
      <c r="L42" s="110"/>
    </row>
    <row r="43" spans="1:12">
      <c r="A43" s="33">
        <f t="shared" si="0"/>
        <v>19</v>
      </c>
      <c r="B43" s="79" t="s">
        <v>133</v>
      </c>
      <c r="C43" s="80"/>
      <c r="D43" s="80"/>
      <c r="E43" s="80"/>
      <c r="F43" s="80"/>
      <c r="G43" s="80"/>
      <c r="H43" s="81"/>
      <c r="I43" s="13" t="s">
        <v>84</v>
      </c>
      <c r="J43" s="50">
        <v>1</v>
      </c>
      <c r="K43" s="109">
        <f>14000*0.1965</f>
        <v>2751</v>
      </c>
      <c r="L43" s="110"/>
    </row>
    <row r="44" spans="1:12">
      <c r="A44" s="33">
        <f t="shared" si="0"/>
        <v>20</v>
      </c>
      <c r="B44" s="79" t="s">
        <v>134</v>
      </c>
      <c r="C44" s="80"/>
      <c r="D44" s="80"/>
      <c r="E44" s="80"/>
      <c r="F44" s="80"/>
      <c r="G44" s="80"/>
      <c r="H44" s="81"/>
      <c r="I44" s="13" t="s">
        <v>129</v>
      </c>
      <c r="J44" s="62">
        <v>28</v>
      </c>
      <c r="K44" s="109">
        <f>(11140+18000)*0.1965</f>
        <v>5726.01</v>
      </c>
      <c r="L44" s="110"/>
    </row>
    <row r="45" spans="1:12">
      <c r="A45" s="33">
        <f t="shared" si="0"/>
        <v>21</v>
      </c>
      <c r="B45" s="94" t="s">
        <v>130</v>
      </c>
      <c r="C45" s="95"/>
      <c r="D45" s="95"/>
      <c r="E45" s="95"/>
      <c r="F45" s="95"/>
      <c r="G45" s="95"/>
      <c r="H45" s="102"/>
      <c r="I45" s="38" t="s">
        <v>84</v>
      </c>
      <c r="J45" s="39">
        <v>1</v>
      </c>
      <c r="K45" s="111">
        <f>6830+8000</f>
        <v>14830</v>
      </c>
      <c r="L45" s="112"/>
    </row>
    <row r="46" spans="1:12">
      <c r="A46" s="33">
        <f t="shared" si="0"/>
        <v>22</v>
      </c>
      <c r="B46" s="79" t="s">
        <v>131</v>
      </c>
      <c r="C46" s="80"/>
      <c r="D46" s="80"/>
      <c r="E46" s="80"/>
      <c r="F46" s="80"/>
      <c r="G46" s="80"/>
      <c r="H46" s="81"/>
      <c r="I46" s="38" t="s">
        <v>84</v>
      </c>
      <c r="J46" s="40">
        <v>2</v>
      </c>
      <c r="K46" s="103">
        <v>13000</v>
      </c>
      <c r="L46" s="104"/>
    </row>
    <row r="47" spans="1:12">
      <c r="A47" s="33">
        <f t="shared" ref="A47:A51" si="1">A46+1</f>
        <v>23</v>
      </c>
      <c r="B47" s="94" t="s">
        <v>135</v>
      </c>
      <c r="C47" s="95"/>
      <c r="D47" s="95"/>
      <c r="E47" s="95"/>
      <c r="F47" s="95"/>
      <c r="G47" s="95"/>
      <c r="H47" s="102"/>
      <c r="I47" s="38" t="s">
        <v>132</v>
      </c>
      <c r="J47" s="40">
        <v>1</v>
      </c>
      <c r="K47" s="103">
        <f>1700*0.1965</f>
        <v>334.05</v>
      </c>
      <c r="L47" s="104"/>
    </row>
    <row r="48" spans="1:12">
      <c r="A48" s="33">
        <f t="shared" si="1"/>
        <v>24</v>
      </c>
      <c r="B48" s="94" t="s">
        <v>137</v>
      </c>
      <c r="C48" s="95"/>
      <c r="D48" s="95"/>
      <c r="E48" s="95"/>
      <c r="F48" s="95"/>
      <c r="G48" s="95"/>
      <c r="H48" s="102"/>
      <c r="I48" s="38" t="s">
        <v>136</v>
      </c>
      <c r="J48" s="40">
        <v>14</v>
      </c>
      <c r="K48" s="103">
        <f>42000*0.1965</f>
        <v>8253</v>
      </c>
      <c r="L48" s="104"/>
    </row>
    <row r="49" spans="1:12">
      <c r="A49" s="33">
        <f t="shared" si="1"/>
        <v>25</v>
      </c>
      <c r="B49" s="94" t="s">
        <v>142</v>
      </c>
      <c r="C49" s="95"/>
      <c r="D49" s="95"/>
      <c r="E49" s="95"/>
      <c r="F49" s="95"/>
      <c r="G49" s="95"/>
      <c r="H49" s="102"/>
      <c r="I49" s="38" t="s">
        <v>84</v>
      </c>
      <c r="J49" s="40">
        <v>79</v>
      </c>
      <c r="K49" s="103">
        <f>5200*0.1965</f>
        <v>1021.8000000000001</v>
      </c>
      <c r="L49" s="104"/>
    </row>
    <row r="50" spans="1:12">
      <c r="A50" s="33">
        <f t="shared" si="1"/>
        <v>26</v>
      </c>
      <c r="B50" s="94" t="s">
        <v>143</v>
      </c>
      <c r="C50" s="95"/>
      <c r="D50" s="95"/>
      <c r="E50" s="95"/>
      <c r="F50" s="95"/>
      <c r="G50" s="95"/>
      <c r="H50" s="102"/>
      <c r="I50" s="38" t="s">
        <v>141</v>
      </c>
      <c r="J50" s="40" t="s">
        <v>141</v>
      </c>
      <c r="K50" s="103">
        <f>8165*0.1965</f>
        <v>1604.4225000000001</v>
      </c>
      <c r="L50" s="104"/>
    </row>
    <row r="51" spans="1:12">
      <c r="A51" s="33">
        <f t="shared" si="1"/>
        <v>27</v>
      </c>
      <c r="B51" s="79" t="s">
        <v>153</v>
      </c>
      <c r="C51" s="80"/>
      <c r="D51" s="80"/>
      <c r="E51" s="80"/>
      <c r="F51" s="80"/>
      <c r="G51" s="80"/>
      <c r="H51" s="81"/>
      <c r="I51" s="13" t="s">
        <v>84</v>
      </c>
      <c r="J51" s="62">
        <v>2</v>
      </c>
      <c r="K51" s="107">
        <v>100</v>
      </c>
      <c r="L51" s="108"/>
    </row>
    <row r="52" spans="1:12">
      <c r="A52" s="38"/>
      <c r="B52" s="94" t="s">
        <v>140</v>
      </c>
      <c r="C52" s="95"/>
      <c r="D52" s="95"/>
      <c r="E52" s="95"/>
      <c r="F52" s="95"/>
      <c r="G52" s="95"/>
      <c r="H52" s="95"/>
      <c r="I52" s="38"/>
      <c r="J52" s="40"/>
      <c r="K52" s="105">
        <f>SUM(K25:L51)</f>
        <v>142740.57173999996</v>
      </c>
      <c r="L52" s="106"/>
    </row>
    <row r="53" spans="1:12">
      <c r="A53" s="38"/>
      <c r="B53" s="94" t="s">
        <v>111</v>
      </c>
      <c r="C53" s="95"/>
      <c r="D53" s="95"/>
      <c r="E53" s="95"/>
      <c r="F53" s="95"/>
      <c r="G53" s="95"/>
      <c r="H53" s="95"/>
      <c r="I53" s="38"/>
      <c r="J53" s="40"/>
      <c r="K53" s="96">
        <f>K52*0.14</f>
        <v>19983.680043599994</v>
      </c>
      <c r="L53" s="97"/>
    </row>
    <row r="54" spans="1:12" ht="15.75" thickBot="1">
      <c r="A54" s="38"/>
      <c r="B54" s="41" t="s">
        <v>138</v>
      </c>
      <c r="C54" s="41"/>
      <c r="D54" s="41"/>
      <c r="E54" s="41"/>
      <c r="F54" s="41"/>
      <c r="G54" s="41"/>
      <c r="H54" s="41"/>
      <c r="I54" s="42"/>
      <c r="J54" s="41"/>
      <c r="K54" s="98">
        <f>SUM(K52:L53)</f>
        <v>162724.25178359996</v>
      </c>
      <c r="L54" s="99"/>
    </row>
    <row r="55" spans="1:12" ht="16.5" thickBot="1">
      <c r="A55" s="43"/>
      <c r="B55" s="44" t="s">
        <v>139</v>
      </c>
      <c r="C55" s="45"/>
      <c r="D55" s="45"/>
      <c r="E55" s="45"/>
      <c r="F55" s="45"/>
      <c r="G55" s="45"/>
      <c r="H55" s="46"/>
      <c r="I55" s="43"/>
      <c r="J55" s="43"/>
      <c r="K55" s="100">
        <f>K54+K24</f>
        <v>161523.40178359995</v>
      </c>
      <c r="L55" s="101"/>
    </row>
    <row r="56" spans="1:12">
      <c r="A56" t="s">
        <v>23</v>
      </c>
    </row>
    <row r="57" spans="1:12">
      <c r="A57" t="s">
        <v>24</v>
      </c>
      <c r="D57" s="54">
        <f>I4</f>
        <v>2014</v>
      </c>
      <c r="E57" s="18" t="s">
        <v>25</v>
      </c>
      <c r="G57" s="19">
        <f>K55-G20</f>
        <v>-98702.598216400045</v>
      </c>
      <c r="H57" s="18" t="s">
        <v>26</v>
      </c>
    </row>
    <row r="58" spans="1:12" ht="15.75" thickBot="1">
      <c r="A58" t="s">
        <v>27</v>
      </c>
      <c r="B58" s="54">
        <f>I4</f>
        <v>2014</v>
      </c>
      <c r="C58" s="18" t="s">
        <v>29</v>
      </c>
    </row>
    <row r="59" spans="1:12">
      <c r="A59" s="16" t="s">
        <v>2</v>
      </c>
      <c r="B59" s="67" t="s">
        <v>38</v>
      </c>
      <c r="C59" s="68"/>
      <c r="D59" s="68"/>
      <c r="E59" s="68"/>
      <c r="F59" s="67" t="s">
        <v>39</v>
      </c>
      <c r="G59" s="68"/>
      <c r="H59" s="69"/>
      <c r="I59" s="70" t="s">
        <v>40</v>
      </c>
      <c r="J59" s="71"/>
      <c r="K59" s="71"/>
      <c r="L59" s="72"/>
    </row>
    <row r="60" spans="1:12" ht="14.25" customHeight="1" thickBot="1">
      <c r="A60" s="17"/>
      <c r="B60" s="85"/>
      <c r="C60" s="86"/>
      <c r="D60" s="86"/>
      <c r="E60" s="86"/>
      <c r="F60" s="85"/>
      <c r="G60" s="86"/>
      <c r="H60" s="87"/>
      <c r="I60" s="88" t="s">
        <v>91</v>
      </c>
      <c r="J60" s="89"/>
      <c r="K60" s="89"/>
      <c r="L60" s="90"/>
    </row>
    <row r="61" spans="1:12" ht="15" customHeight="1">
      <c r="A61" s="23" t="s">
        <v>32</v>
      </c>
      <c r="B61" s="91" t="s">
        <v>41</v>
      </c>
      <c r="C61" s="92"/>
      <c r="D61" s="92"/>
      <c r="E61" s="93"/>
      <c r="F61" s="64" t="s">
        <v>103</v>
      </c>
      <c r="G61" s="65"/>
      <c r="H61" s="66"/>
      <c r="I61" s="64" t="s">
        <v>106</v>
      </c>
      <c r="J61" s="65"/>
      <c r="K61" s="65"/>
      <c r="L61" s="66"/>
    </row>
    <row r="62" spans="1:12">
      <c r="A62" s="13" t="s">
        <v>33</v>
      </c>
      <c r="B62" s="79" t="s">
        <v>42</v>
      </c>
      <c r="C62" s="80"/>
      <c r="D62" s="80"/>
      <c r="E62" s="81"/>
      <c r="F62" s="82" t="s">
        <v>104</v>
      </c>
      <c r="G62" s="83"/>
      <c r="H62" s="84"/>
      <c r="I62" s="82" t="s">
        <v>47</v>
      </c>
      <c r="J62" s="83"/>
      <c r="K62" s="83"/>
      <c r="L62" s="84"/>
    </row>
    <row r="63" spans="1:12" ht="15.75" customHeight="1">
      <c r="A63" s="13" t="s">
        <v>34</v>
      </c>
      <c r="B63" s="79" t="s">
        <v>43</v>
      </c>
      <c r="C63" s="80"/>
      <c r="D63" s="80"/>
      <c r="E63" s="81"/>
      <c r="F63" s="82" t="s">
        <v>105</v>
      </c>
      <c r="G63" s="83"/>
      <c r="H63" s="84"/>
      <c r="I63" s="82" t="s">
        <v>107</v>
      </c>
      <c r="J63" s="83"/>
      <c r="K63" s="83"/>
      <c r="L63" s="84"/>
    </row>
    <row r="64" spans="1:12" ht="15.75" customHeight="1">
      <c r="A64" s="13" t="s">
        <v>35</v>
      </c>
      <c r="B64" s="79" t="s">
        <v>44</v>
      </c>
      <c r="C64" s="80"/>
      <c r="D64" s="80"/>
      <c r="E64" s="81"/>
      <c r="F64" s="82" t="s">
        <v>48</v>
      </c>
      <c r="G64" s="83"/>
      <c r="H64" s="84"/>
      <c r="I64" s="82" t="s">
        <v>108</v>
      </c>
      <c r="J64" s="83"/>
      <c r="K64" s="83"/>
      <c r="L64" s="84"/>
    </row>
    <row r="65" spans="1:12" ht="15.75" customHeight="1">
      <c r="A65" s="13" t="s">
        <v>36</v>
      </c>
      <c r="B65" s="79" t="s">
        <v>45</v>
      </c>
      <c r="C65" s="80"/>
      <c r="D65" s="80"/>
      <c r="E65" s="81"/>
      <c r="F65" s="82" t="s">
        <v>85</v>
      </c>
      <c r="G65" s="83"/>
      <c r="H65" s="84"/>
      <c r="I65" s="82" t="s">
        <v>109</v>
      </c>
      <c r="J65" s="83"/>
      <c r="K65" s="83"/>
      <c r="L65" s="84"/>
    </row>
    <row r="66" spans="1:12" ht="15.75" thickBot="1">
      <c r="A66" s="24" t="s">
        <v>37</v>
      </c>
      <c r="B66" s="73" t="s">
        <v>46</v>
      </c>
      <c r="C66" s="74"/>
      <c r="D66" s="74"/>
      <c r="E66" s="75"/>
      <c r="F66" s="76" t="s">
        <v>86</v>
      </c>
      <c r="G66" s="77"/>
      <c r="H66" s="78"/>
      <c r="I66" s="76" t="s">
        <v>110</v>
      </c>
      <c r="J66" s="77"/>
      <c r="K66" s="77"/>
      <c r="L66" s="78"/>
    </row>
    <row r="68" spans="1:12">
      <c r="A68" s="10" t="s">
        <v>56</v>
      </c>
      <c r="B68" s="54">
        <v>2013</v>
      </c>
      <c r="C68" s="18" t="s">
        <v>57</v>
      </c>
    </row>
    <row r="69" spans="1:12">
      <c r="A69" s="8" t="s">
        <v>49</v>
      </c>
    </row>
    <row r="70" spans="1:12">
      <c r="A70" s="8" t="s">
        <v>50</v>
      </c>
      <c r="F70" s="28">
        <f>H92</f>
        <v>1.4899344587176677</v>
      </c>
      <c r="G70" s="18" t="s">
        <v>51</v>
      </c>
    </row>
    <row r="71" spans="1:12">
      <c r="A71" s="8" t="s">
        <v>52</v>
      </c>
      <c r="C71" s="63"/>
      <c r="D71" s="18" t="s">
        <v>53</v>
      </c>
      <c r="G71" s="54"/>
      <c r="H71" s="18" t="s">
        <v>54</v>
      </c>
    </row>
    <row r="72" spans="1:12">
      <c r="A72" s="8" t="s">
        <v>55</v>
      </c>
      <c r="E72" s="54">
        <f>I4</f>
        <v>2014</v>
      </c>
      <c r="F72" s="18" t="s">
        <v>58</v>
      </c>
      <c r="K72" s="12">
        <v>2013</v>
      </c>
      <c r="L72" s="12" t="s">
        <v>59</v>
      </c>
    </row>
    <row r="73" spans="1:12">
      <c r="A73" s="8" t="s">
        <v>60</v>
      </c>
    </row>
    <row r="74" spans="1:12">
      <c r="A74" s="8" t="s">
        <v>93</v>
      </c>
    </row>
    <row r="75" spans="1:12">
      <c r="A75" s="8" t="s">
        <v>94</v>
      </c>
    </row>
    <row r="76" spans="1:12">
      <c r="A76" s="8" t="s">
        <v>95</v>
      </c>
    </row>
    <row r="77" spans="1:12">
      <c r="A77" s="8" t="s">
        <v>61</v>
      </c>
    </row>
    <row r="79" spans="1:12">
      <c r="A79" s="8" t="s">
        <v>62</v>
      </c>
      <c r="B79" s="54">
        <v>2013</v>
      </c>
      <c r="C79" s="18" t="s">
        <v>63</v>
      </c>
    </row>
    <row r="80" spans="1:12">
      <c r="A80" s="8" t="s">
        <v>64</v>
      </c>
    </row>
    <row r="81" spans="1:11">
      <c r="A81" s="8" t="s">
        <v>92</v>
      </c>
      <c r="J81" s="56">
        <v>28000</v>
      </c>
      <c r="K81" s="12" t="s">
        <v>12</v>
      </c>
    </row>
    <row r="82" spans="1:11">
      <c r="A82" s="8" t="s">
        <v>65</v>
      </c>
      <c r="J82" s="56">
        <v>9500</v>
      </c>
      <c r="K82" s="12" t="s">
        <v>12</v>
      </c>
    </row>
    <row r="83" spans="1:11">
      <c r="A83" s="8" t="s">
        <v>66</v>
      </c>
      <c r="J83" s="56">
        <v>25000</v>
      </c>
      <c r="K83" s="12" t="s">
        <v>12</v>
      </c>
    </row>
    <row r="84" spans="1:11">
      <c r="A84" s="8" t="s">
        <v>67</v>
      </c>
      <c r="J84" s="56">
        <v>2000</v>
      </c>
      <c r="K84" s="12" t="s">
        <v>12</v>
      </c>
    </row>
    <row r="85" spans="1:11">
      <c r="A85" s="8" t="s">
        <v>68</v>
      </c>
      <c r="J85" s="56">
        <v>1000</v>
      </c>
      <c r="K85" s="12" t="s">
        <v>12</v>
      </c>
    </row>
    <row r="86" spans="1:11">
      <c r="A86" s="8" t="s">
        <v>69</v>
      </c>
      <c r="J86" s="56">
        <v>30000</v>
      </c>
      <c r="K86" s="12" t="s">
        <v>12</v>
      </c>
    </row>
    <row r="87" spans="1:11">
      <c r="A87" s="8" t="s">
        <v>70</v>
      </c>
      <c r="J87" s="56">
        <v>15000</v>
      </c>
      <c r="K87" s="12" t="s">
        <v>12</v>
      </c>
    </row>
    <row r="88" spans="1:11">
      <c r="A88" s="8" t="s">
        <v>71</v>
      </c>
      <c r="J88" s="56">
        <v>40000</v>
      </c>
      <c r="K88" s="12" t="s">
        <v>12</v>
      </c>
    </row>
    <row r="89" spans="1:11">
      <c r="A89" s="8" t="s">
        <v>72</v>
      </c>
      <c r="J89" s="56">
        <v>30000</v>
      </c>
      <c r="K89" s="12" t="s">
        <v>12</v>
      </c>
    </row>
    <row r="90" spans="1:11">
      <c r="A90" s="11" t="s">
        <v>73</v>
      </c>
      <c r="J90" s="19">
        <f>SUM(J81:J89)</f>
        <v>180500</v>
      </c>
      <c r="K90" s="37" t="s">
        <v>74</v>
      </c>
    </row>
    <row r="91" spans="1:11">
      <c r="A91" s="8" t="s">
        <v>75</v>
      </c>
      <c r="H91" s="54">
        <f>I4</f>
        <v>2014</v>
      </c>
      <c r="I91" s="18" t="s">
        <v>83</v>
      </c>
      <c r="K91" s="20">
        <f>G57</f>
        <v>-98702.598216400045</v>
      </c>
    </row>
    <row r="92" spans="1:11">
      <c r="A92" s="8" t="s">
        <v>76</v>
      </c>
      <c r="C92" s="19">
        <f>J90+K91</f>
        <v>81797.401783599955</v>
      </c>
      <c r="D92" s="54" t="s">
        <v>77</v>
      </c>
      <c r="E92" s="34">
        <v>2013</v>
      </c>
      <c r="F92" s="18" t="s">
        <v>79</v>
      </c>
      <c r="H92" s="28">
        <f>C92/(E6*12)</f>
        <v>1.4899344587176677</v>
      </c>
      <c r="I92" s="18" t="s">
        <v>80</v>
      </c>
    </row>
    <row r="94" spans="1:11">
      <c r="B94" s="18" t="s">
        <v>81</v>
      </c>
    </row>
    <row r="95" spans="1:11">
      <c r="B95" s="18" t="s">
        <v>39</v>
      </c>
      <c r="I95" s="18" t="s">
        <v>82</v>
      </c>
    </row>
    <row r="97" spans="1:11">
      <c r="A97" s="47"/>
      <c r="B97" s="54"/>
      <c r="C97" s="54"/>
      <c r="D97" s="54"/>
      <c r="E97" s="54"/>
      <c r="F97" s="54"/>
      <c r="G97" s="54"/>
      <c r="H97" s="54"/>
      <c r="I97" s="54"/>
      <c r="K97" s="47"/>
    </row>
    <row r="102" spans="1:11">
      <c r="K102" s="14"/>
    </row>
  </sheetData>
  <mergeCells count="97">
    <mergeCell ref="J1:K1"/>
    <mergeCell ref="K28:L28"/>
    <mergeCell ref="K26:L26"/>
    <mergeCell ref="B23:H23"/>
    <mergeCell ref="K23:L23"/>
    <mergeCell ref="B24:H24"/>
    <mergeCell ref="K24:L24"/>
    <mergeCell ref="B25:H25"/>
    <mergeCell ref="K25:L25"/>
    <mergeCell ref="K36:L36"/>
    <mergeCell ref="B40:H40"/>
    <mergeCell ref="A2:L2"/>
    <mergeCell ref="A3:L3"/>
    <mergeCell ref="C5:J5"/>
    <mergeCell ref="A7:B7"/>
    <mergeCell ref="A21:B21"/>
    <mergeCell ref="E4:H4"/>
    <mergeCell ref="B22:H22"/>
    <mergeCell ref="K22:L22"/>
    <mergeCell ref="B30:H30"/>
    <mergeCell ref="K30:L30"/>
    <mergeCell ref="B27:H27"/>
    <mergeCell ref="K27:L27"/>
    <mergeCell ref="B28:H28"/>
    <mergeCell ref="B26:H26"/>
    <mergeCell ref="B29:H29"/>
    <mergeCell ref="K29:L29"/>
    <mergeCell ref="K40:L40"/>
    <mergeCell ref="K33:L33"/>
    <mergeCell ref="B31:H31"/>
    <mergeCell ref="K31:L31"/>
    <mergeCell ref="B32:H32"/>
    <mergeCell ref="K32:L32"/>
    <mergeCell ref="B33:H33"/>
    <mergeCell ref="B37:H37"/>
    <mergeCell ref="K37:L37"/>
    <mergeCell ref="B34:H34"/>
    <mergeCell ref="K34:L34"/>
    <mergeCell ref="B35:H35"/>
    <mergeCell ref="K35:L35"/>
    <mergeCell ref="B36:H36"/>
    <mergeCell ref="B48:H48"/>
    <mergeCell ref="K48:L48"/>
    <mergeCell ref="B44:H44"/>
    <mergeCell ref="K44:L44"/>
    <mergeCell ref="B45:H45"/>
    <mergeCell ref="K45:L45"/>
    <mergeCell ref="B46:H46"/>
    <mergeCell ref="K46:L46"/>
    <mergeCell ref="B47:H47"/>
    <mergeCell ref="K47:L47"/>
    <mergeCell ref="B43:H43"/>
    <mergeCell ref="K43:L43"/>
    <mergeCell ref="B38:H38"/>
    <mergeCell ref="K38:L38"/>
    <mergeCell ref="B39:H39"/>
    <mergeCell ref="K39:L39"/>
    <mergeCell ref="B41:H41"/>
    <mergeCell ref="K41:L41"/>
    <mergeCell ref="B42:H42"/>
    <mergeCell ref="K42:L42"/>
    <mergeCell ref="B53:H53"/>
    <mergeCell ref="K53:L53"/>
    <mergeCell ref="K54:L54"/>
    <mergeCell ref="K55:L55"/>
    <mergeCell ref="B49:H49"/>
    <mergeCell ref="K49:L49"/>
    <mergeCell ref="B50:H50"/>
    <mergeCell ref="K50:L50"/>
    <mergeCell ref="B52:H52"/>
    <mergeCell ref="K52:L52"/>
    <mergeCell ref="B51:H51"/>
    <mergeCell ref="K51:L51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B59:E59"/>
    <mergeCell ref="F59:H59"/>
    <mergeCell ref="I59:L59"/>
    <mergeCell ref="B66:E66"/>
    <mergeCell ref="F66:H66"/>
    <mergeCell ref="I66:L66"/>
    <mergeCell ref="B64:E64"/>
    <mergeCell ref="F64:H64"/>
    <mergeCell ref="I64:L64"/>
    <mergeCell ref="B65:E65"/>
    <mergeCell ref="F65:H65"/>
    <mergeCell ref="I65:L65"/>
    <mergeCell ref="B62:E62"/>
    <mergeCell ref="F62:H62"/>
    <mergeCell ref="I62:L62"/>
  </mergeCells>
  <pageMargins left="0.25" right="0.25" top="0.75" bottom="0.75" header="0.3" footer="0.3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2015-03-26T02:03:27Z</dcterms:modified>
</cp:coreProperties>
</file>