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83" i="1"/>
  <c r="G18"/>
  <c r="G17"/>
  <c r="G16"/>
  <c r="G15"/>
  <c r="E83"/>
  <c r="H82"/>
  <c r="J81"/>
  <c r="B72"/>
  <c r="B62"/>
  <c r="B52"/>
  <c r="D51"/>
  <c r="K45"/>
  <c r="K44"/>
  <c r="K42"/>
  <c r="K41"/>
  <c r="K40"/>
  <c r="K39"/>
  <c r="K38"/>
  <c r="K36"/>
  <c r="K35"/>
  <c r="K34"/>
  <c r="K33"/>
  <c r="K32"/>
  <c r="K27"/>
  <c r="K46" s="1"/>
  <c r="G20"/>
  <c r="J14"/>
  <c r="I7"/>
  <c r="A21" s="1"/>
  <c r="G7"/>
  <c r="B6"/>
  <c r="K47" l="1"/>
  <c r="K48"/>
  <c r="K49" s="1"/>
  <c r="G51" s="1"/>
  <c r="K82" s="1"/>
  <c r="C83" s="1"/>
  <c r="F65" s="1"/>
</calcChain>
</file>

<file path=xl/sharedStrings.xml><?xml version="1.0" encoding="utf-8"?>
<sst xmlns="http://schemas.openxmlformats.org/spreadsheetml/2006/main" count="179" uniqueCount="138">
  <si>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</si>
  <si>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</si>
  <si>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</si>
  <si>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33/2</t>
  </si>
  <si>
    <t xml:space="preserve">микрорайон Первомайский за </t>
  </si>
  <si>
    <t>год.</t>
  </si>
  <si>
    <t xml:space="preserve">1.   В </t>
  </si>
  <si>
    <t>г.   по дому</t>
  </si>
  <si>
    <t>33/2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</si>
  <si>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</si>
  <si>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</si>
  <si>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</si>
  <si>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</si>
  <si>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</si>
  <si>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</si>
  <si>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</si>
  <si>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</si>
  <si>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</si>
  <si>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6 -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</si>
  <si>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24 -</t>
    </r>
  </si>
  <si>
    <r>
      <t xml:space="preserve">оф.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</si>
  <si>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</si>
  <si>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35 - </t>
    </r>
  </si>
  <si>
    <r>
      <t xml:space="preserve">кв. 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</si>
  <si>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13 -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</si>
  <si>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36 -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</si>
  <si>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</si>
  <si>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</si>
  <si>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</si>
  <si>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</si>
  <si>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</si>
  <si>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</si>
  <si>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</si>
  <si>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</si>
  <si>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</si>
  <si>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</si>
  <si>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</si>
  <si>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</si>
  <si>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</si>
  <si>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</si>
  <si>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</si>
  <si>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</si>
  <si>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</si>
  <si>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</si>
  <si>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Установка замка накладного на двходную дверь чердака</t>
  </si>
  <si>
    <t>шт.</t>
  </si>
  <si>
    <t>Замена светильника на 1 этаже, замена эн.сб.ламп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</si>
  <si>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</si>
  <si>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</si>
  <si>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Ремонт кровли (закрепление дек. листов)на крыше</t>
  </si>
  <si>
    <t>Тех. обслуживание лифта.</t>
  </si>
  <si>
    <t xml:space="preserve">Генеральная уборка подъезда в апреле </t>
  </si>
  <si>
    <t>Аварийная чистка канализации КК 4,5 в мае (14,03%).</t>
  </si>
  <si>
    <t>шт</t>
  </si>
  <si>
    <t>Аварийная чистка канализации КК4,5 от 05.06.2013 (14,03%).</t>
  </si>
  <si>
    <t>Аварийная чистка канализации КК 4-5  8-9 июня вручную (14,03%).</t>
  </si>
  <si>
    <t>Благоустройство территории (чернозем) (14,03%).</t>
  </si>
  <si>
    <t>т.</t>
  </si>
  <si>
    <t>Благоустройство территории (песок) (14,03%).</t>
  </si>
  <si>
    <t>Ежегодное  тех. освидетельствование лифта</t>
  </si>
  <si>
    <t xml:space="preserve">Изготовление и монтаж ограждения газона </t>
  </si>
  <si>
    <t>м</t>
  </si>
  <si>
    <t>Установка энергосберегающих ламп в светильники в подвале.</t>
  </si>
  <si>
    <t>Ремонт малых форм на детской площадке  (14,03%).</t>
  </si>
  <si>
    <t>Генеральная уборка подъезда в сентябре.</t>
  </si>
  <si>
    <t>Замена рубильника в ВРУ (аварийно).</t>
  </si>
  <si>
    <t>Ремонт освещения в подъезде (ремонт светильника).</t>
  </si>
  <si>
    <t>Наклейки - обозначения в ИТП.</t>
  </si>
  <si>
    <t>Установка новогоднкей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</si>
  <si>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</si>
  <si>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</si>
  <si>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</si>
  <si>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</si>
  <si>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</si>
  <si>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</si>
  <si>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</si>
  <si>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</si>
  <si>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</si>
  <si>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</si>
  <si>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</si>
  <si>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</si>
  <si>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</si>
  <si>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</si>
  <si>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</si>
  <si>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</si>
  <si>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</si>
  <si>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</si>
  <si>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</si>
  <si>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</si>
  <si>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</si>
  <si>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</si>
  <si>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</si>
  <si>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</si>
  <si>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</si>
  <si>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</si>
  <si>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5.</t>
  </si>
  <si>
    <t>Горячее водоснабжение.</t>
  </si>
  <si>
    <t>213,71 руб./чел.</t>
  </si>
  <si>
    <t>277,84 руб./чел.</t>
  </si>
  <si>
    <t>6.</t>
  </si>
  <si>
    <t>Холодное водоснабжение.</t>
  </si>
  <si>
    <t>58,92 руб./чел.</t>
  </si>
  <si>
    <t>62,70 руб./чел.</t>
  </si>
  <si>
    <t>7.</t>
  </si>
  <si>
    <t>Водоотведение.</t>
  </si>
  <si>
    <t>93,17 руб./чел.</t>
  </si>
  <si>
    <t>112,91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</si>
  <si>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</si>
  <si>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</si>
  <si>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</si>
  <si>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</si>
  <si>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</si>
  <si>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</si>
  <si>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</si>
  <si>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</si>
  <si>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</si>
  <si>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</si>
  <si>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</si>
  <si>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</si>
  <si>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</si>
  <si>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</si>
  <si>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</si>
  <si>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</si>
  <si>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</si>
  <si>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</si>
  <si>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</si>
  <si>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</si>
  <si>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</si>
  <si>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</si>
  <si>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</si>
  <si>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</si>
  <si>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</si>
  <si>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</si>
  <si>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</si>
  <si>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</si>
  <si>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</si>
  <si>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</si>
  <si>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 ежемесячно равными долями, исходя из объемов потребления в 2013 году, с последующим перерасчетом в декабре 2014 г.,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</si>
</sst>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" fontId="1" fillId="0" borderId="0" xfId="0" applyNumberFormat="1" applyFont="1" applyFill="1"/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4" fontId="7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1" fillId="0" borderId="12" xfId="0" applyNumberFormat="1" applyFont="1" applyFill="1" applyBorder="1" applyAlignment="1"/>
    <xf numFmtId="4" fontId="1" fillId="0" borderId="13" xfId="0" applyNumberFormat="1" applyFont="1" applyFill="1" applyBorder="1" applyAlignment="1"/>
    <xf numFmtId="0" fontId="0" fillId="0" borderId="9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 applyAlignment="1"/>
    <xf numFmtId="4" fontId="0" fillId="0" borderId="15" xfId="0" applyNumberFormat="1" applyFill="1" applyBorder="1" applyAlignment="1"/>
    <xf numFmtId="0" fontId="0" fillId="0" borderId="9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0" fillId="0" borderId="15" xfId="0" applyFill="1" applyBorder="1" applyAlignment="1">
      <alignment horizontal="left"/>
    </xf>
    <xf numFmtId="4" fontId="0" fillId="0" borderId="14" xfId="0" applyNumberFormat="1" applyFill="1" applyBorder="1" applyAlignment="1"/>
    <xf numFmtId="4" fontId="0" fillId="0" borderId="0" xfId="0" applyNumberForma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4" fontId="0" fillId="0" borderId="14" xfId="0" applyNumberFormat="1" applyFont="1" applyFill="1" applyBorder="1" applyAlignment="1">
      <alignment horizontal="right"/>
    </xf>
    <xf numFmtId="4" fontId="0" fillId="0" borderId="15" xfId="0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0" fillId="0" borderId="5" xfId="0" applyFill="1" applyBorder="1"/>
    <xf numFmtId="4" fontId="1" fillId="0" borderId="6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/>
    <xf numFmtId="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workbookViewId="0">
      <selection activeCell="K1" sqref="K1:L1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8.85546875" style="1" customWidth="1"/>
    <col min="7" max="7" width="13" style="1" customWidth="1"/>
    <col min="8" max="8" width="12.140625" style="1" customWidth="1"/>
    <col min="9" max="9" width="9.42578125" style="1" customWidth="1"/>
    <col min="10" max="10" width="11.42578125" style="1" customWidth="1"/>
    <col min="11" max="11" width="8.7109375" style="1" customWidth="1"/>
    <col min="12" max="12" width="3.85546875" style="1" customWidth="1"/>
  </cols>
  <sheetData>
    <row r="1" spans="1:12">
      <c r="K1" s="2"/>
      <c r="L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 t="s">
        <v>3</v>
      </c>
      <c r="F4" s="7" t="s">
        <v>4</v>
      </c>
      <c r="G4" s="7"/>
      <c r="H4" s="5"/>
      <c r="I4" s="5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s="1" t="s">
        <v>7</v>
      </c>
      <c r="D6" s="10" t="s">
        <v>8</v>
      </c>
      <c r="E6" s="11">
        <v>2294.9</v>
      </c>
      <c r="F6" s="1" t="s">
        <v>9</v>
      </c>
    </row>
    <row r="7" spans="1:12" ht="15.75">
      <c r="A7" s="12">
        <v>1545790.09</v>
      </c>
      <c r="B7" s="12"/>
      <c r="C7" s="13" t="s">
        <v>10</v>
      </c>
      <c r="G7" s="14">
        <f>A7-N8</f>
        <v>1545790.09</v>
      </c>
      <c r="H7" s="9" t="s">
        <v>11</v>
      </c>
      <c r="I7" s="15">
        <f>(G7/A7)*100</f>
        <v>100</v>
      </c>
      <c r="J7" s="1" t="s">
        <v>12</v>
      </c>
    </row>
    <row r="8" spans="1:12">
      <c r="A8" s="1" t="s">
        <v>13</v>
      </c>
      <c r="J8" s="1">
        <v>266393.64</v>
      </c>
      <c r="K8" s="1" t="s">
        <v>14</v>
      </c>
    </row>
    <row r="9" spans="1:12">
      <c r="A9" s="1" t="s">
        <v>15</v>
      </c>
    </row>
    <row r="10" spans="1:12">
      <c r="A10" s="1" t="s">
        <v>16</v>
      </c>
      <c r="B10" s="16">
        <v>11744.93</v>
      </c>
      <c r="C10" s="1" t="s">
        <v>17</v>
      </c>
      <c r="E10" s="17" t="s">
        <v>18</v>
      </c>
      <c r="F10" s="16">
        <v>15806.69</v>
      </c>
      <c r="G10" s="1" t="s">
        <v>17</v>
      </c>
      <c r="I10" s="17" t="s">
        <v>19</v>
      </c>
      <c r="J10" s="16">
        <v>12414.18</v>
      </c>
      <c r="K10" s="1" t="s">
        <v>17</v>
      </c>
    </row>
    <row r="11" spans="1:12">
      <c r="A11" s="1" t="s">
        <v>20</v>
      </c>
      <c r="B11" s="16">
        <v>9105.75</v>
      </c>
      <c r="C11" s="1" t="s">
        <v>17</v>
      </c>
      <c r="E11" s="17" t="s">
        <v>21</v>
      </c>
      <c r="F11" s="16">
        <v>10092.799999999999</v>
      </c>
      <c r="G11" s="1" t="s">
        <v>17</v>
      </c>
      <c r="I11" s="17" t="s">
        <v>22</v>
      </c>
      <c r="J11" s="16">
        <v>36526.400000000001</v>
      </c>
      <c r="K11" s="1" t="s">
        <v>17</v>
      </c>
    </row>
    <row r="12" spans="1:12">
      <c r="A12" s="1" t="s">
        <v>23</v>
      </c>
      <c r="B12" s="16">
        <v>16037.23</v>
      </c>
      <c r="C12" s="1" t="s">
        <v>17</v>
      </c>
      <c r="E12" s="10" t="s">
        <v>24</v>
      </c>
      <c r="F12" s="16">
        <v>14791.64</v>
      </c>
      <c r="G12" s="1" t="s">
        <v>17</v>
      </c>
      <c r="I12" s="10" t="s">
        <v>25</v>
      </c>
      <c r="J12" s="16">
        <v>37887.75</v>
      </c>
      <c r="K12" s="1" t="s">
        <v>17</v>
      </c>
    </row>
    <row r="13" spans="1:12">
      <c r="B13" s="16"/>
      <c r="E13" s="10"/>
      <c r="F13" s="16"/>
      <c r="I13" s="10"/>
      <c r="J13" s="16"/>
    </row>
    <row r="14" spans="1:12" ht="15.75">
      <c r="A14" s="1" t="s">
        <v>26</v>
      </c>
      <c r="J14" s="11">
        <f>G15+G16+G17+G18</f>
        <v>2294.9</v>
      </c>
      <c r="K14" s="18" t="s">
        <v>27</v>
      </c>
    </row>
    <row r="15" spans="1:12">
      <c r="A15" s="19" t="s">
        <v>28</v>
      </c>
      <c r="B15" s="1" t="s">
        <v>29</v>
      </c>
      <c r="G15" s="11">
        <f>(E6*43.5/100)</f>
        <v>998.28150000000005</v>
      </c>
      <c r="H15" s="1" t="s">
        <v>17</v>
      </c>
    </row>
    <row r="16" spans="1:12">
      <c r="A16" s="19" t="s">
        <v>28</v>
      </c>
      <c r="B16" s="1" t="s">
        <v>30</v>
      </c>
      <c r="G16" s="11">
        <f>(E6*36.6/100)</f>
        <v>839.93340000000012</v>
      </c>
      <c r="H16" s="1" t="s">
        <v>17</v>
      </c>
    </row>
    <row r="17" spans="1:12">
      <c r="A17" s="19" t="s">
        <v>28</v>
      </c>
      <c r="B17" s="1" t="s">
        <v>31</v>
      </c>
      <c r="G17" s="11">
        <f>(E6*12.5/100)</f>
        <v>286.86250000000001</v>
      </c>
      <c r="H17" s="1" t="s">
        <v>17</v>
      </c>
      <c r="K17" s="13"/>
      <c r="L17" s="20"/>
    </row>
    <row r="18" spans="1:12">
      <c r="A18" s="19" t="s">
        <v>28</v>
      </c>
      <c r="B18" s="1" t="s">
        <v>32</v>
      </c>
      <c r="G18" s="11">
        <f>(E6*7.4/100)</f>
        <v>169.82260000000002</v>
      </c>
      <c r="H18" s="1" t="s">
        <v>17</v>
      </c>
    </row>
    <row r="19" spans="1:12">
      <c r="G19" s="21"/>
    </row>
    <row r="20" spans="1:12">
      <c r="A20" s="22" t="s">
        <v>33</v>
      </c>
      <c r="G20" s="11">
        <f>E6*4.74*12/1.03</f>
        <v>126731.95339805826</v>
      </c>
      <c r="H20" s="1" t="s">
        <v>34</v>
      </c>
    </row>
    <row r="21" spans="1:12" ht="15.75" thickBot="1">
      <c r="A21" s="23">
        <f>G20*I7/100</f>
        <v>126731.95339805826</v>
      </c>
      <c r="B21" s="23"/>
      <c r="C21" s="1" t="s">
        <v>35</v>
      </c>
    </row>
    <row r="22" spans="1:12">
      <c r="A22" s="24" t="s">
        <v>2</v>
      </c>
      <c r="B22" s="25" t="s">
        <v>36</v>
      </c>
      <c r="C22" s="26"/>
      <c r="D22" s="26"/>
      <c r="E22" s="26"/>
      <c r="F22" s="26"/>
      <c r="G22" s="26"/>
      <c r="H22" s="27"/>
      <c r="I22" s="24" t="s">
        <v>37</v>
      </c>
      <c r="J22" s="28" t="s">
        <v>38</v>
      </c>
      <c r="K22" s="25" t="s">
        <v>39</v>
      </c>
      <c r="L22" s="27"/>
    </row>
    <row r="23" spans="1:12" ht="15.75" thickBot="1">
      <c r="A23" s="29" t="s">
        <v>40</v>
      </c>
      <c r="B23" s="30"/>
      <c r="C23" s="31"/>
      <c r="D23" s="31"/>
      <c r="E23" s="31"/>
      <c r="F23" s="31"/>
      <c r="G23" s="31"/>
      <c r="H23" s="32"/>
      <c r="I23" s="33" t="s">
        <v>41</v>
      </c>
      <c r="J23" s="34"/>
      <c r="K23" s="35" t="s">
        <v>42</v>
      </c>
      <c r="L23" s="36"/>
    </row>
    <row r="24" spans="1:12" ht="15.75" thickBot="1">
      <c r="A24" s="37"/>
      <c r="B24" s="38" t="s">
        <v>43</v>
      </c>
      <c r="C24" s="39"/>
      <c r="D24" s="39"/>
      <c r="E24" s="39"/>
      <c r="F24" s="39"/>
      <c r="G24" s="39"/>
      <c r="H24" s="39"/>
      <c r="I24" s="40"/>
      <c r="J24" s="40"/>
      <c r="K24" s="41">
        <v>105478.98</v>
      </c>
      <c r="L24" s="42"/>
    </row>
    <row r="25" spans="1:12">
      <c r="A25" s="43">
        <v>1</v>
      </c>
      <c r="B25" s="44" t="s">
        <v>44</v>
      </c>
      <c r="C25" s="45"/>
      <c r="D25" s="45"/>
      <c r="E25" s="45"/>
      <c r="F25" s="45"/>
      <c r="G25" s="45"/>
      <c r="H25" s="46"/>
      <c r="I25" s="43" t="s">
        <v>45</v>
      </c>
      <c r="J25" s="43">
        <v>1</v>
      </c>
      <c r="K25" s="47">
        <v>1200</v>
      </c>
      <c r="L25" s="48"/>
    </row>
    <row r="26" spans="1:12">
      <c r="A26" s="43">
        <v>2</v>
      </c>
      <c r="B26" s="44" t="s">
        <v>46</v>
      </c>
      <c r="C26" s="45"/>
      <c r="D26" s="45"/>
      <c r="E26" s="45"/>
      <c r="F26" s="45"/>
      <c r="G26" s="45"/>
      <c r="H26" s="46"/>
      <c r="I26" s="49" t="s">
        <v>45</v>
      </c>
      <c r="J26" s="43">
        <v>1</v>
      </c>
      <c r="K26" s="47">
        <v>1284</v>
      </c>
      <c r="L26" s="48"/>
    </row>
    <row r="27" spans="1:12">
      <c r="A27" s="43">
        <v>3</v>
      </c>
      <c r="B27" s="44" t="s">
        <v>47</v>
      </c>
      <c r="C27" s="45"/>
      <c r="D27" s="45"/>
      <c r="E27" s="45"/>
      <c r="F27" s="45"/>
      <c r="G27" s="45"/>
      <c r="H27" s="46"/>
      <c r="I27" s="49" t="s">
        <v>48</v>
      </c>
      <c r="J27" s="50">
        <v>328</v>
      </c>
      <c r="K27" s="47">
        <f>43000/14842.2*2037.9</f>
        <v>5904.0910377167802</v>
      </c>
      <c r="L27" s="48"/>
    </row>
    <row r="28" spans="1:12">
      <c r="A28" s="43">
        <v>4</v>
      </c>
      <c r="B28" s="44" t="s">
        <v>49</v>
      </c>
      <c r="C28" s="45"/>
      <c r="D28" s="45"/>
      <c r="E28" s="45"/>
      <c r="F28" s="45"/>
      <c r="G28" s="45"/>
      <c r="H28" s="46"/>
      <c r="I28" s="50" t="s">
        <v>45</v>
      </c>
      <c r="J28" s="50">
        <v>1</v>
      </c>
      <c r="K28" s="47">
        <v>2000</v>
      </c>
      <c r="L28" s="48"/>
    </row>
    <row r="29" spans="1:12">
      <c r="A29" s="43">
        <v>5</v>
      </c>
      <c r="B29" s="51" t="s">
        <v>50</v>
      </c>
      <c r="C29" s="52"/>
      <c r="D29" s="52"/>
      <c r="E29" s="52"/>
      <c r="F29" s="52"/>
      <c r="G29" s="52"/>
      <c r="H29" s="52"/>
      <c r="I29" s="49" t="s">
        <v>45</v>
      </c>
      <c r="J29" s="43">
        <v>1</v>
      </c>
      <c r="K29" s="53">
        <v>7454.5</v>
      </c>
      <c r="L29" s="54"/>
    </row>
    <row r="30" spans="1:12">
      <c r="A30" s="43">
        <v>6</v>
      </c>
      <c r="B30" s="44" t="s">
        <v>49</v>
      </c>
      <c r="C30" s="45"/>
      <c r="D30" s="45"/>
      <c r="E30" s="45"/>
      <c r="F30" s="45"/>
      <c r="G30" s="45"/>
      <c r="H30" s="46"/>
      <c r="I30" s="50" t="s">
        <v>45</v>
      </c>
      <c r="J30" s="50">
        <v>6</v>
      </c>
      <c r="K30" s="47">
        <v>12000</v>
      </c>
      <c r="L30" s="48"/>
    </row>
    <row r="31" spans="1:12">
      <c r="A31" s="43">
        <v>7</v>
      </c>
      <c r="B31" s="44" t="s">
        <v>51</v>
      </c>
      <c r="C31" s="45"/>
      <c r="D31" s="45"/>
      <c r="E31" s="45"/>
      <c r="F31" s="45"/>
      <c r="G31" s="45"/>
      <c r="H31" s="46"/>
      <c r="I31" s="43" t="s">
        <v>48</v>
      </c>
      <c r="J31" s="50">
        <v>301.5</v>
      </c>
      <c r="K31" s="47">
        <v>1200</v>
      </c>
      <c r="L31" s="48"/>
    </row>
    <row r="32" spans="1:12">
      <c r="A32" s="43">
        <v>8</v>
      </c>
      <c r="B32" s="44" t="s">
        <v>52</v>
      </c>
      <c r="C32" s="45"/>
      <c r="D32" s="45"/>
      <c r="E32" s="45"/>
      <c r="F32" s="45"/>
      <c r="G32" s="45"/>
      <c r="H32" s="55"/>
      <c r="I32" s="43" t="s">
        <v>53</v>
      </c>
      <c r="J32" s="9">
        <v>2</v>
      </c>
      <c r="K32" s="56">
        <f>12000/14842.2*622.9</f>
        <v>503.6180620123701</v>
      </c>
      <c r="L32" s="48"/>
    </row>
    <row r="33" spans="1:12">
      <c r="A33" s="43">
        <v>9</v>
      </c>
      <c r="B33" s="44" t="s">
        <v>54</v>
      </c>
      <c r="C33" s="45"/>
      <c r="D33" s="45"/>
      <c r="E33" s="45"/>
      <c r="F33" s="45"/>
      <c r="G33" s="45"/>
      <c r="H33" s="55"/>
      <c r="I33" s="43" t="s">
        <v>53</v>
      </c>
      <c r="J33" s="9">
        <v>4</v>
      </c>
      <c r="K33" s="56">
        <f>10000/5428.3*622.9</f>
        <v>1147.5047436582354</v>
      </c>
      <c r="L33" s="48"/>
    </row>
    <row r="34" spans="1:12">
      <c r="A34" s="43">
        <v>10</v>
      </c>
      <c r="B34" s="44" t="s">
        <v>55</v>
      </c>
      <c r="C34" s="45"/>
      <c r="D34" s="45"/>
      <c r="E34" s="45"/>
      <c r="F34" s="45"/>
      <c r="G34" s="45"/>
      <c r="H34" s="55"/>
      <c r="I34" s="43" t="s">
        <v>53</v>
      </c>
      <c r="J34" s="43">
        <v>2</v>
      </c>
      <c r="K34" s="56">
        <f>20000/14842.2*622.9</f>
        <v>839.36343668728352</v>
      </c>
      <c r="L34" s="48"/>
    </row>
    <row r="35" spans="1:12">
      <c r="A35" s="43">
        <v>11</v>
      </c>
      <c r="B35" s="44" t="s">
        <v>56</v>
      </c>
      <c r="C35" s="46"/>
      <c r="D35" s="46"/>
      <c r="E35" s="46"/>
      <c r="F35" s="46"/>
      <c r="G35" s="46"/>
      <c r="H35" s="46"/>
      <c r="I35" s="43" t="s">
        <v>57</v>
      </c>
      <c r="J35" s="43">
        <v>10</v>
      </c>
      <c r="K35" s="53">
        <f>6000*0.064</f>
        <v>384</v>
      </c>
      <c r="L35" s="54"/>
    </row>
    <row r="36" spans="1:12">
      <c r="A36" s="43">
        <v>12</v>
      </c>
      <c r="B36" s="44" t="s">
        <v>58</v>
      </c>
      <c r="C36" s="46"/>
      <c r="D36" s="46"/>
      <c r="E36" s="46"/>
      <c r="F36" s="46"/>
      <c r="G36" s="46"/>
      <c r="H36" s="46"/>
      <c r="I36" s="43" t="s">
        <v>57</v>
      </c>
      <c r="J36" s="43">
        <v>10</v>
      </c>
      <c r="K36" s="53">
        <f>6000*0.064</f>
        <v>384</v>
      </c>
      <c r="L36" s="54"/>
    </row>
    <row r="37" spans="1:12">
      <c r="A37" s="43">
        <v>13</v>
      </c>
      <c r="B37" s="44" t="s">
        <v>59</v>
      </c>
      <c r="C37" s="46"/>
      <c r="D37" s="46"/>
      <c r="E37" s="46"/>
      <c r="F37" s="46"/>
      <c r="G37" s="46"/>
      <c r="H37" s="46"/>
      <c r="I37" s="43"/>
      <c r="J37" s="43"/>
      <c r="K37" s="57">
        <v>6500</v>
      </c>
      <c r="L37" s="58"/>
    </row>
    <row r="38" spans="1:12">
      <c r="A38" s="43">
        <v>14</v>
      </c>
      <c r="B38" s="44" t="s">
        <v>60</v>
      </c>
      <c r="C38" s="46"/>
      <c r="D38" s="46"/>
      <c r="E38" s="46"/>
      <c r="F38" s="46"/>
      <c r="G38" s="46"/>
      <c r="H38" s="46"/>
      <c r="I38" s="49" t="s">
        <v>61</v>
      </c>
      <c r="J38" s="43">
        <v>28</v>
      </c>
      <c r="K38" s="47">
        <f>10480+14000</f>
        <v>24480</v>
      </c>
      <c r="L38" s="48"/>
    </row>
    <row r="39" spans="1:12">
      <c r="A39" s="43">
        <v>15</v>
      </c>
      <c r="B39" s="44" t="s">
        <v>62</v>
      </c>
      <c r="C39" s="46"/>
      <c r="D39" s="46"/>
      <c r="E39" s="46"/>
      <c r="F39" s="46"/>
      <c r="G39" s="46"/>
      <c r="H39" s="46"/>
      <c r="I39" s="43" t="s">
        <v>45</v>
      </c>
      <c r="J39" s="43">
        <v>4</v>
      </c>
      <c r="K39" s="47">
        <f>140*4</f>
        <v>560</v>
      </c>
      <c r="L39" s="48"/>
    </row>
    <row r="40" spans="1:12">
      <c r="A40" s="43">
        <v>16</v>
      </c>
      <c r="B40" s="46" t="s">
        <v>63</v>
      </c>
      <c r="C40" s="46"/>
      <c r="D40" s="46"/>
      <c r="E40" s="46"/>
      <c r="F40" s="46"/>
      <c r="G40" s="46"/>
      <c r="H40" s="46"/>
      <c r="I40" s="43" t="s">
        <v>45</v>
      </c>
      <c r="J40" s="43">
        <v>9</v>
      </c>
      <c r="K40" s="59">
        <f>4730*0.1533</f>
        <v>725.10899999999992</v>
      </c>
      <c r="L40" s="60"/>
    </row>
    <row r="41" spans="1:12">
      <c r="A41" s="43">
        <v>17</v>
      </c>
      <c r="B41" s="44" t="s">
        <v>64</v>
      </c>
      <c r="C41" s="46"/>
      <c r="D41" s="46"/>
      <c r="E41" s="46"/>
      <c r="F41" s="46"/>
      <c r="G41" s="46"/>
      <c r="H41" s="46"/>
      <c r="I41" s="43" t="s">
        <v>48</v>
      </c>
      <c r="J41" s="50">
        <v>301.5</v>
      </c>
      <c r="K41" s="47">
        <f>345.6+2387</f>
        <v>2732.6</v>
      </c>
      <c r="L41" s="48"/>
    </row>
    <row r="42" spans="1:12">
      <c r="A42" s="43">
        <v>18</v>
      </c>
      <c r="B42" s="44" t="s">
        <v>65</v>
      </c>
      <c r="C42" s="46"/>
      <c r="D42" s="46"/>
      <c r="E42" s="46"/>
      <c r="F42" s="46"/>
      <c r="G42" s="46"/>
      <c r="H42" s="46"/>
      <c r="I42" s="43" t="s">
        <v>45</v>
      </c>
      <c r="J42" s="43">
        <v>1</v>
      </c>
      <c r="K42" s="47">
        <f>2000+3140</f>
        <v>5140</v>
      </c>
      <c r="L42" s="48"/>
    </row>
    <row r="43" spans="1:12">
      <c r="A43" s="43">
        <v>19</v>
      </c>
      <c r="B43" s="44" t="s">
        <v>66</v>
      </c>
      <c r="C43" s="46"/>
      <c r="D43" s="46"/>
      <c r="E43" s="46"/>
      <c r="F43" s="46"/>
      <c r="G43" s="46"/>
      <c r="H43" s="46"/>
      <c r="I43" s="43" t="s">
        <v>45</v>
      </c>
      <c r="J43" s="43">
        <v>1</v>
      </c>
      <c r="K43" s="47">
        <v>180</v>
      </c>
      <c r="L43" s="48"/>
    </row>
    <row r="44" spans="1:12">
      <c r="A44" s="43">
        <v>20</v>
      </c>
      <c r="B44" s="61" t="s">
        <v>67</v>
      </c>
      <c r="C44" s="62"/>
      <c r="D44" s="62"/>
      <c r="E44" s="62"/>
      <c r="F44" s="62"/>
      <c r="G44" s="62"/>
      <c r="H44" s="62"/>
      <c r="I44" s="43" t="s">
        <v>45</v>
      </c>
      <c r="J44" s="43">
        <v>25</v>
      </c>
      <c r="K44" s="53">
        <f>6432/32</f>
        <v>201</v>
      </c>
      <c r="L44" s="54"/>
    </row>
    <row r="45" spans="1:12">
      <c r="A45" s="43">
        <v>21</v>
      </c>
      <c r="B45" s="44" t="s">
        <v>68</v>
      </c>
      <c r="C45" s="46"/>
      <c r="D45" s="46"/>
      <c r="E45" s="46"/>
      <c r="F45" s="46"/>
      <c r="G45" s="46"/>
      <c r="H45" s="46"/>
      <c r="I45" s="43" t="s">
        <v>45</v>
      </c>
      <c r="J45" s="43">
        <v>1</v>
      </c>
      <c r="K45" s="47">
        <f>6451/6</f>
        <v>1075.1666666666667</v>
      </c>
      <c r="L45" s="48"/>
    </row>
    <row r="46" spans="1:12">
      <c r="A46" s="43"/>
      <c r="B46" s="44" t="s">
        <v>69</v>
      </c>
      <c r="C46" s="46"/>
      <c r="D46" s="46"/>
      <c r="E46" s="46"/>
      <c r="F46" s="46"/>
      <c r="G46" s="46"/>
      <c r="H46" s="46"/>
      <c r="I46" s="43"/>
      <c r="J46" s="63"/>
      <c r="K46" s="64">
        <f>SUM(K25:L45)</f>
        <v>75894.952946741352</v>
      </c>
      <c r="L46" s="65"/>
    </row>
    <row r="47" spans="1:12">
      <c r="A47" s="43"/>
      <c r="B47" s="44" t="s">
        <v>70</v>
      </c>
      <c r="C47" s="46"/>
      <c r="D47" s="46"/>
      <c r="E47" s="46"/>
      <c r="F47" s="46"/>
      <c r="G47" s="46"/>
      <c r="H47" s="46"/>
      <c r="I47" s="43"/>
      <c r="J47" s="63"/>
      <c r="K47" s="56">
        <f>K46*0.14</f>
        <v>10625.29341254379</v>
      </c>
      <c r="L47" s="48"/>
    </row>
    <row r="48" spans="1:12" ht="15.75" thickBot="1">
      <c r="A48" s="43"/>
      <c r="B48" s="1" t="s">
        <v>71</v>
      </c>
      <c r="I48" s="66"/>
      <c r="K48" s="67">
        <f>SUM(K46:L47)</f>
        <v>86520.246359285142</v>
      </c>
      <c r="L48" s="68"/>
    </row>
    <row r="49" spans="1:12" ht="16.5" thickBot="1">
      <c r="A49" s="37"/>
      <c r="B49" s="69" t="s">
        <v>72</v>
      </c>
      <c r="C49" s="70"/>
      <c r="D49" s="70"/>
      <c r="E49" s="70"/>
      <c r="F49" s="70"/>
      <c r="G49" s="70"/>
      <c r="H49" s="71"/>
      <c r="I49" s="37"/>
      <c r="J49" s="37"/>
      <c r="K49" s="72">
        <f>K48+K24</f>
        <v>191999.22635928512</v>
      </c>
      <c r="L49" s="73"/>
    </row>
    <row r="50" spans="1:12">
      <c r="A50" s="1" t="s">
        <v>73</v>
      </c>
    </row>
    <row r="51" spans="1:12">
      <c r="A51" s="1" t="s">
        <v>74</v>
      </c>
      <c r="D51" s="9">
        <f>I4</f>
        <v>2013</v>
      </c>
      <c r="E51" s="1" t="s">
        <v>75</v>
      </c>
      <c r="G51" s="74">
        <f>K49-G20</f>
        <v>65267.272961226859</v>
      </c>
      <c r="H51" s="1" t="s">
        <v>76</v>
      </c>
    </row>
    <row r="52" spans="1:12" ht="15.75" thickBot="1">
      <c r="A52" s="1" t="s">
        <v>77</v>
      </c>
      <c r="B52" s="9">
        <f>I4</f>
        <v>2013</v>
      </c>
      <c r="C52" s="1" t="s">
        <v>78</v>
      </c>
    </row>
    <row r="53" spans="1:12">
      <c r="A53" s="75" t="s">
        <v>2</v>
      </c>
      <c r="B53" s="76" t="s">
        <v>79</v>
      </c>
      <c r="C53" s="77"/>
      <c r="D53" s="77"/>
      <c r="E53" s="77"/>
      <c r="F53" s="76" t="s">
        <v>80</v>
      </c>
      <c r="G53" s="77"/>
      <c r="H53" s="78"/>
      <c r="I53" s="76" t="s">
        <v>81</v>
      </c>
      <c r="J53" s="77"/>
      <c r="K53" s="77"/>
      <c r="L53" s="78"/>
    </row>
    <row r="54" spans="1:12" ht="15.75" thickBot="1">
      <c r="A54" s="79"/>
      <c r="B54" s="80"/>
      <c r="C54" s="81"/>
      <c r="D54" s="81"/>
      <c r="E54" s="81"/>
      <c r="F54" s="80"/>
      <c r="G54" s="81"/>
      <c r="H54" s="82"/>
      <c r="I54" s="80" t="s">
        <v>82</v>
      </c>
      <c r="J54" s="81"/>
      <c r="K54" s="81"/>
      <c r="L54" s="82"/>
    </row>
    <row r="55" spans="1:12">
      <c r="A55" s="83" t="s">
        <v>83</v>
      </c>
      <c r="B55" s="84" t="s">
        <v>84</v>
      </c>
      <c r="C55" s="85"/>
      <c r="D55" s="85"/>
      <c r="E55" s="86"/>
      <c r="F55" s="87" t="s">
        <v>85</v>
      </c>
      <c r="G55" s="88"/>
      <c r="H55" s="89"/>
      <c r="I55" s="87" t="s">
        <v>86</v>
      </c>
      <c r="J55" s="88"/>
      <c r="K55" s="88"/>
      <c r="L55" s="89"/>
    </row>
    <row r="56" spans="1:12">
      <c r="A56" s="43" t="s">
        <v>87</v>
      </c>
      <c r="B56" s="44" t="s">
        <v>88</v>
      </c>
      <c r="C56" s="46"/>
      <c r="D56" s="46"/>
      <c r="E56" s="55"/>
      <c r="F56" s="90" t="s">
        <v>89</v>
      </c>
      <c r="G56" s="91"/>
      <c r="H56" s="92"/>
      <c r="I56" s="90" t="s">
        <v>90</v>
      </c>
      <c r="J56" s="91"/>
      <c r="K56" s="91"/>
      <c r="L56" s="92"/>
    </row>
    <row r="57" spans="1:12">
      <c r="A57" s="43" t="s">
        <v>91</v>
      </c>
      <c r="B57" s="44" t="s">
        <v>92</v>
      </c>
      <c r="C57" s="46"/>
      <c r="D57" s="46"/>
      <c r="E57" s="55"/>
      <c r="F57" s="90" t="s">
        <v>93</v>
      </c>
      <c r="G57" s="91"/>
      <c r="H57" s="92"/>
      <c r="I57" s="90" t="s">
        <v>94</v>
      </c>
      <c r="J57" s="91"/>
      <c r="K57" s="91"/>
      <c r="L57" s="92"/>
    </row>
    <row r="58" spans="1:12">
      <c r="A58" s="43" t="s">
        <v>95</v>
      </c>
      <c r="B58" s="44" t="s">
        <v>96</v>
      </c>
      <c r="C58" s="46"/>
      <c r="D58" s="46"/>
      <c r="E58" s="55"/>
      <c r="F58" s="90" t="s">
        <v>97</v>
      </c>
      <c r="G58" s="91"/>
      <c r="H58" s="92"/>
      <c r="I58" s="90" t="s">
        <v>98</v>
      </c>
      <c r="J58" s="91"/>
      <c r="K58" s="91"/>
      <c r="L58" s="92"/>
    </row>
    <row r="59" spans="1:12">
      <c r="A59" s="43" t="s">
        <v>99</v>
      </c>
      <c r="B59" s="44" t="s">
        <v>100</v>
      </c>
      <c r="C59" s="46"/>
      <c r="D59" s="46"/>
      <c r="E59" s="55"/>
      <c r="F59" s="90" t="s">
        <v>101</v>
      </c>
      <c r="G59" s="91"/>
      <c r="H59" s="92"/>
      <c r="I59" s="90" t="s">
        <v>102</v>
      </c>
      <c r="J59" s="91"/>
      <c r="K59" s="91"/>
      <c r="L59" s="92"/>
    </row>
    <row r="60" spans="1:12" ht="15.75" thickBot="1">
      <c r="A60" s="93" t="s">
        <v>103</v>
      </c>
      <c r="B60" s="94" t="s">
        <v>104</v>
      </c>
      <c r="C60" s="95"/>
      <c r="D60" s="95"/>
      <c r="E60" s="96"/>
      <c r="F60" s="30" t="s">
        <v>105</v>
      </c>
      <c r="G60" s="31"/>
      <c r="H60" s="32"/>
      <c r="I60" s="30" t="s">
        <v>106</v>
      </c>
      <c r="J60" s="31"/>
      <c r="K60" s="31"/>
      <c r="L60" s="32"/>
    </row>
    <row r="62" spans="1:12">
      <c r="A62" s="97" t="s">
        <v>107</v>
      </c>
      <c r="B62" s="9">
        <f>I4+1</f>
        <v>2014</v>
      </c>
      <c r="C62" s="1" t="s">
        <v>108</v>
      </c>
    </row>
    <row r="63" spans="1:12">
      <c r="A63" s="52" t="s">
        <v>109</v>
      </c>
    </row>
    <row r="64" spans="1:12">
      <c r="A64" s="10" t="s">
        <v>110</v>
      </c>
    </row>
    <row r="65" spans="1:12">
      <c r="A65" s="52" t="s">
        <v>111</v>
      </c>
      <c r="F65" s="15">
        <f>H83</f>
        <v>4.5160745189052118</v>
      </c>
      <c r="G65" s="1" t="s">
        <v>112</v>
      </c>
    </row>
    <row r="66" spans="1:12">
      <c r="A66" s="52" t="s">
        <v>113</v>
      </c>
      <c r="C66" s="98"/>
      <c r="G66" s="9"/>
    </row>
    <row r="67" spans="1:12">
      <c r="A67" s="52" t="s">
        <v>137</v>
      </c>
      <c r="E67" s="9"/>
      <c r="K67" s="9"/>
    </row>
    <row r="68" spans="1:12">
      <c r="A68" s="99" t="s">
        <v>114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10"/>
    </row>
    <row r="69" spans="1:12">
      <c r="A69" s="100" t="s">
        <v>115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</row>
    <row r="70" spans="1:12">
      <c r="A70" s="100" t="s">
        <v>116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</row>
    <row r="71" spans="1:12">
      <c r="A71" s="99"/>
      <c r="B71" s="101"/>
      <c r="C71" s="101"/>
      <c r="D71" s="101"/>
      <c r="E71" s="101"/>
      <c r="F71" s="101"/>
      <c r="G71" s="101"/>
      <c r="H71" s="101"/>
      <c r="I71" s="101"/>
      <c r="J71" s="101"/>
      <c r="K71" s="101"/>
    </row>
    <row r="72" spans="1:12">
      <c r="A72" s="52" t="s">
        <v>117</v>
      </c>
      <c r="B72" s="9">
        <f>I4+1</f>
        <v>2014</v>
      </c>
      <c r="C72" s="1" t="s">
        <v>118</v>
      </c>
    </row>
    <row r="73" spans="1:12">
      <c r="A73" s="52" t="s">
        <v>119</v>
      </c>
    </row>
    <row r="74" spans="1:12">
      <c r="A74" s="52" t="s">
        <v>120</v>
      </c>
      <c r="J74" s="16">
        <v>15000</v>
      </c>
      <c r="K74" s="1" t="s">
        <v>17</v>
      </c>
    </row>
    <row r="75" spans="1:12">
      <c r="A75" s="100" t="s">
        <v>121</v>
      </c>
      <c r="B75" s="100"/>
      <c r="C75" s="100"/>
      <c r="D75" s="100"/>
      <c r="E75" s="100"/>
      <c r="J75" s="16">
        <v>10000</v>
      </c>
      <c r="K75" s="1" t="s">
        <v>17</v>
      </c>
    </row>
    <row r="76" spans="1:12">
      <c r="A76" s="52" t="s">
        <v>122</v>
      </c>
      <c r="J76" s="16">
        <v>1500</v>
      </c>
      <c r="K76" s="1" t="s">
        <v>17</v>
      </c>
    </row>
    <row r="77" spans="1:12">
      <c r="A77" s="52" t="s">
        <v>123</v>
      </c>
      <c r="J77" s="16">
        <v>15000</v>
      </c>
      <c r="K77" s="1" t="s">
        <v>17</v>
      </c>
    </row>
    <row r="78" spans="1:12">
      <c r="A78" s="52" t="s">
        <v>124</v>
      </c>
      <c r="J78" s="16">
        <v>8000</v>
      </c>
      <c r="K78" s="1" t="s">
        <v>17</v>
      </c>
    </row>
    <row r="79" spans="1:12">
      <c r="A79" s="52" t="s">
        <v>125</v>
      </c>
      <c r="J79" s="16">
        <v>8000</v>
      </c>
      <c r="K79" s="1" t="s">
        <v>17</v>
      </c>
    </row>
    <row r="80" spans="1:12">
      <c r="A80" s="52" t="s">
        <v>126</v>
      </c>
      <c r="B80"/>
      <c r="C80"/>
      <c r="D80"/>
      <c r="E80"/>
      <c r="F80"/>
      <c r="G80"/>
      <c r="H80"/>
      <c r="I80"/>
      <c r="J80" s="102">
        <v>1600</v>
      </c>
      <c r="K80" t="s">
        <v>17</v>
      </c>
      <c r="L80"/>
    </row>
    <row r="81" spans="1:12">
      <c r="A81" s="103" t="s">
        <v>127</v>
      </c>
      <c r="J81" s="11">
        <f>SUM(J74:J80)</f>
        <v>59100</v>
      </c>
      <c r="K81" s="104" t="s">
        <v>128</v>
      </c>
    </row>
    <row r="82" spans="1:12">
      <c r="A82" s="52" t="s">
        <v>129</v>
      </c>
      <c r="H82" s="9">
        <f>I4</f>
        <v>2013</v>
      </c>
      <c r="I82" s="1" t="s">
        <v>130</v>
      </c>
      <c r="K82" s="11">
        <f>G51</f>
        <v>65267.272961226859</v>
      </c>
    </row>
    <row r="83" spans="1:12">
      <c r="A83" s="52" t="s">
        <v>131</v>
      </c>
      <c r="C83" s="74">
        <f>J81+K82</f>
        <v>124367.27296122686</v>
      </c>
      <c r="D83" s="9" t="s">
        <v>132</v>
      </c>
      <c r="E83" s="105">
        <f>I4+1</f>
        <v>2014</v>
      </c>
      <c r="F83" s="1" t="s">
        <v>133</v>
      </c>
      <c r="H83" s="15">
        <f>C83/(E6*12)</f>
        <v>4.5160745189052118</v>
      </c>
      <c r="I83" s="1" t="s">
        <v>134</v>
      </c>
    </row>
    <row r="85" spans="1:12">
      <c r="B85" s="1" t="s">
        <v>135</v>
      </c>
    </row>
    <row r="86" spans="1:12">
      <c r="B86" s="1" t="s">
        <v>80</v>
      </c>
      <c r="I86" s="1" t="s">
        <v>136</v>
      </c>
    </row>
    <row r="87" spans="1:12">
      <c r="K87" s="2"/>
      <c r="L87" s="2"/>
    </row>
  </sheetData>
  <mergeCells count="86">
    <mergeCell ref="A69:L69"/>
    <mergeCell ref="A70:L70"/>
    <mergeCell ref="A75:E75"/>
    <mergeCell ref="K87:L87"/>
    <mergeCell ref="B59:E59"/>
    <mergeCell ref="F59:H59"/>
    <mergeCell ref="I59:L59"/>
    <mergeCell ref="B60:E60"/>
    <mergeCell ref="F60:H60"/>
    <mergeCell ref="I60:L60"/>
    <mergeCell ref="B57:E57"/>
    <mergeCell ref="F57:H57"/>
    <mergeCell ref="I57:L57"/>
    <mergeCell ref="B58:E58"/>
    <mergeCell ref="F58:H58"/>
    <mergeCell ref="I58:L58"/>
    <mergeCell ref="B55:E55"/>
    <mergeCell ref="F55:H55"/>
    <mergeCell ref="I55:L55"/>
    <mergeCell ref="B56:E56"/>
    <mergeCell ref="F56:H56"/>
    <mergeCell ref="I56:L56"/>
    <mergeCell ref="K48:L48"/>
    <mergeCell ref="K49:L49"/>
    <mergeCell ref="B53:E53"/>
    <mergeCell ref="F53:H53"/>
    <mergeCell ref="I53:L53"/>
    <mergeCell ref="B54:E54"/>
    <mergeCell ref="F54:H54"/>
    <mergeCell ref="I54:L54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K29:L29"/>
    <mergeCell ref="B30:H30"/>
    <mergeCell ref="K30:L30"/>
    <mergeCell ref="B31:H31"/>
    <mergeCell ref="K31:L31"/>
    <mergeCell ref="B32:H32"/>
    <mergeCell ref="K32:L32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K1:L1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2014-04-11T00:22:09Z</dcterms:modified>
</cp:coreProperties>
</file>