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79" i="1"/>
  <c r="G20"/>
  <c r="G18"/>
  <c r="G17"/>
  <c r="G16"/>
  <c r="G15"/>
  <c r="E79"/>
  <c r="H78"/>
  <c r="J77"/>
  <c r="B68"/>
  <c r="B58"/>
  <c r="B48"/>
  <c r="D47"/>
  <c r="K41"/>
  <c r="K39"/>
  <c r="K38"/>
  <c r="K37"/>
  <c r="K36"/>
  <c r="J36"/>
  <c r="K35"/>
  <c r="K34"/>
  <c r="K33"/>
  <c r="K32"/>
  <c r="K31"/>
  <c r="K26"/>
  <c r="K25"/>
  <c r="K42" s="1"/>
  <c r="J14"/>
  <c r="I7"/>
  <c r="A21" s="1"/>
  <c r="G7"/>
  <c r="B6"/>
  <c r="K43" l="1"/>
  <c r="K44"/>
  <c r="K45" s="1"/>
  <c r="G47" s="1"/>
  <c r="K78" s="1"/>
  <c r="C79" s="1"/>
  <c r="F61" s="1"/>
</calcChain>
</file>

<file path=xl/sharedStrings.xml><?xml version="1.0" encoding="utf-8"?>
<sst xmlns="http://schemas.openxmlformats.org/spreadsheetml/2006/main" count="172" uniqueCount="133">
  <si>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</si>
  <si>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</si>
  <si>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</si>
  <si>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33/4</t>
  </si>
  <si>
    <t xml:space="preserve">микрорайон Первомайский за </t>
  </si>
  <si>
    <t>год.</t>
  </si>
  <si>
    <t xml:space="preserve">1.   В </t>
  </si>
  <si>
    <t>г.   по дому</t>
  </si>
  <si>
    <t>33/4 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</si>
  <si>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</si>
  <si>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</si>
  <si>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</si>
  <si>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</si>
  <si>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</si>
  <si>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</si>
  <si>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</si>
  <si>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</si>
  <si>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</si>
  <si>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16 -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</si>
  <si>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27 -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</si>
  <si>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13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</si>
  <si>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18 -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</si>
  <si>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31 -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</si>
  <si>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15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</si>
  <si>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22 - 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</si>
  <si>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37 -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</si>
  <si>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</si>
  <si>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</si>
  <si>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</si>
  <si>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</si>
  <si>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</si>
  <si>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</si>
  <si>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</si>
  <si>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</si>
  <si>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</si>
  <si>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</si>
  <si>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</si>
  <si>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</si>
  <si>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</si>
  <si>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</si>
  <si>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</si>
  <si>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</si>
  <si>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</si>
  <si>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</si>
  <si>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Установка доводчиков в тамбуре</t>
  </si>
  <si>
    <t>шт.</t>
  </si>
  <si>
    <t>Уборка снега с кровли</t>
  </si>
  <si>
    <r>
      <t>м</t>
    </r>
    <r>
      <rPr>
        <sz val="11"/>
        <color theme="1"/>
        <rFont val="Calibri"/>
        <family val="2"/>
        <charset val="204"/>
      </rPr>
      <t>²</t>
    </r>
  </si>
  <si>
    <t>Ремонт кровли (закрепление декоративных листов)</t>
  </si>
  <si>
    <t>Тех. обслуживание лифта.</t>
  </si>
  <si>
    <t>Покрытие полов на 1 эт. ковролином в проходе и около лифта</t>
  </si>
  <si>
    <t>генеральная уборка подъезда в апреле</t>
  </si>
  <si>
    <t>Благоустройство территории (чернозем)7,3%</t>
  </si>
  <si>
    <t>т.</t>
  </si>
  <si>
    <t>Благоустройство территории (песок)7,3%</t>
  </si>
  <si>
    <t>Аварийная чистка канализации КК 4-5 в 8-9 июня вручную (15,62%)</t>
  </si>
  <si>
    <t>Аварийная чистка канализации 5.06.2013 (15,62%)</t>
  </si>
  <si>
    <t>Прочистка, промывка канализационных колодцев и между колодцев (КК-5, КК7)(16,38%).</t>
  </si>
  <si>
    <t xml:space="preserve">Ремонт освещения:замена светильников 4,5,6,7,8 эт., установка стекол на светильники </t>
  </si>
  <si>
    <t>Ремонт малых форм на детской площадке (15,62%).</t>
  </si>
  <si>
    <t>Генеральная уборка подъезда в сентябре.</t>
  </si>
  <si>
    <t>Наклейки - обозначения в ИТП.</t>
  </si>
  <si>
    <t>Ежегодное  тех. освидетельствование лифта</t>
  </si>
  <si>
    <t>Установка новогоднкей елки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</si>
  <si>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</si>
  <si>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</si>
  <si>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</si>
  <si>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</si>
  <si>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</si>
  <si>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</si>
  <si>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</si>
  <si>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</si>
  <si>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</si>
  <si>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</si>
  <si>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</si>
  <si>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</si>
  <si>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</si>
  <si>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</si>
  <si>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1.</t>
  </si>
  <si>
    <t>Содержание общего имущества.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</si>
  <si>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</si>
  <si>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13,96 руб./м²</t>
  </si>
  <si>
    <t>2.</t>
  </si>
  <si>
    <t>Текущий ремонт общего имущества.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</si>
  <si>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</si>
  <si>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</si>
  <si>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4.</t>
  </si>
  <si>
    <t>Отопление.</t>
  </si>
  <si>
    <r>
      <t>17,79 руб./м</t>
    </r>
    <r>
      <rPr>
        <sz val="11"/>
        <color theme="1"/>
        <rFont val="Calibri"/>
        <family val="2"/>
        <charset val="204"/>
      </rPr>
      <t>²</t>
    </r>
  </si>
  <si>
    <t>25,10 руб./м²</t>
  </si>
  <si>
    <t>5.</t>
  </si>
  <si>
    <t>Горячее водоснабжение.</t>
  </si>
  <si>
    <t>213,71 руб./чел.</t>
  </si>
  <si>
    <t>277,84 руб./чел.</t>
  </si>
  <si>
    <t>6.</t>
  </si>
  <si>
    <t>Холодное водоснабжение.</t>
  </si>
  <si>
    <t>58,92 руб./чел.</t>
  </si>
  <si>
    <t>62,70 руб./чел.</t>
  </si>
  <si>
    <t>7.</t>
  </si>
  <si>
    <t>Водоотведение.</t>
  </si>
  <si>
    <t>93,17 руб./чел.</t>
  </si>
  <si>
    <t>112,91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</si>
  <si>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</si>
  <si>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</si>
  <si>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</si>
  <si>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содержание общедомовых приборов учета - 1,09 рубля с кв.метра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</si>
  <si>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</si>
  <si>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</si>
  <si>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</si>
  <si>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</si>
  <si>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</si>
  <si>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</si>
  <si>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</si>
  <si>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</si>
  <si>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</si>
  <si>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</si>
  <si>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</si>
  <si>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</si>
  <si>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</si>
  <si>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</si>
  <si>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</si>
  <si>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-   генеральная уборка подъезда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</si>
  <si>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</si>
  <si>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</si>
  <si>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</si>
  <si>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</si>
  <si>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</si>
  <si>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</si>
  <si>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</si>
  <si>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</si>
  <si>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</si>
  <si>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</si>
  <si>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 xml:space="preserve"> ежемесячно равными долями, исходя из объемов потребления в 2013 году, с последующим перерасчетом в декабре 2014 г.,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</si>
</sst>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4" fontId="6" fillId="0" borderId="0" xfId="0" applyNumberFormat="1" applyFont="1" applyFill="1" applyAlignment="1">
      <alignment horizontal="right"/>
    </xf>
    <xf numFmtId="4" fontId="0" fillId="0" borderId="0" xfId="0" applyNumberFormat="1" applyFill="1" applyAlignment="1"/>
    <xf numFmtId="4" fontId="6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0" fillId="0" borderId="0" xfId="0" applyNumberForma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0" fillId="0" borderId="0" xfId="0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4" fontId="1" fillId="0" borderId="0" xfId="0" applyNumberFormat="1" applyFont="1" applyFill="1"/>
    <xf numFmtId="0" fontId="0" fillId="0" borderId="0" xfId="0" applyFill="1" applyAlignment="1"/>
    <xf numFmtId="4" fontId="7" fillId="0" borderId="0" xfId="0" applyNumberFormat="1" applyFont="1" applyFill="1"/>
    <xf numFmtId="0" fontId="5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right"/>
    </xf>
    <xf numFmtId="4" fontId="1" fillId="0" borderId="12" xfId="0" applyNumberFormat="1" applyFont="1" applyFill="1" applyBorder="1" applyAlignment="1">
      <alignment horizontal="righ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5" xfId="0" applyFill="1" applyBorder="1" applyAlignment="1">
      <alignment horizontal="left"/>
    </xf>
    <xf numFmtId="4" fontId="0" fillId="0" borderId="14" xfId="0" applyNumberFormat="1" applyFill="1" applyBorder="1" applyAlignment="1">
      <alignment horizontal="right"/>
    </xf>
    <xf numFmtId="4" fontId="0" fillId="0" borderId="15" xfId="0" applyNumberFormat="1" applyFill="1" applyBorder="1" applyAlignment="1">
      <alignment horizontal="right"/>
    </xf>
    <xf numFmtId="0" fontId="0" fillId="0" borderId="14" xfId="0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4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4" fontId="0" fillId="0" borderId="14" xfId="0" applyNumberFormat="1" applyFont="1" applyFill="1" applyBorder="1" applyAlignment="1">
      <alignment horizontal="right"/>
    </xf>
    <xf numFmtId="4" fontId="0" fillId="0" borderId="15" xfId="0" applyNumberFormat="1" applyFont="1" applyFill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4" fontId="0" fillId="0" borderId="14" xfId="0" applyNumberFormat="1" applyFill="1" applyBorder="1" applyAlignment="1">
      <alignment horizontal="right" vertical="center"/>
    </xf>
    <xf numFmtId="4" fontId="0" fillId="0" borderId="15" xfId="0" applyNumberFormat="1" applyFill="1" applyBorder="1" applyAlignment="1">
      <alignment horizontal="right" vertical="center"/>
    </xf>
    <xf numFmtId="4" fontId="0" fillId="0" borderId="14" xfId="0" applyNumberFormat="1" applyFill="1" applyBorder="1" applyAlignment="1"/>
    <xf numFmtId="4" fontId="0" fillId="0" borderId="15" xfId="0" applyNumberFormat="1" applyFill="1" applyBorder="1" applyAlignment="1"/>
    <xf numFmtId="0" fontId="0" fillId="0" borderId="0" xfId="0" applyFill="1" applyBorder="1" applyAlignment="1">
      <alignment horizontal="center"/>
    </xf>
    <xf numFmtId="4" fontId="1" fillId="0" borderId="14" xfId="0" applyNumberFormat="1" applyFont="1" applyFill="1" applyBorder="1" applyAlignment="1"/>
    <xf numFmtId="4" fontId="1" fillId="0" borderId="15" xfId="0" applyNumberFormat="1" applyFont="1" applyFill="1" applyBorder="1" applyAlignment="1"/>
    <xf numFmtId="0" fontId="0" fillId="0" borderId="5" xfId="0" applyFill="1" applyBorder="1"/>
    <xf numFmtId="4" fontId="1" fillId="0" borderId="6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0" fontId="1" fillId="0" borderId="10" xfId="0" applyFont="1" applyFill="1" applyBorder="1" applyAlignment="1"/>
    <xf numFmtId="0" fontId="1" fillId="0" borderId="11" xfId="0" applyFont="1" applyFill="1" applyBorder="1" applyAlignment="1"/>
    <xf numFmtId="0" fontId="1" fillId="0" borderId="12" xfId="0" applyFont="1" applyFill="1" applyBorder="1" applyAlignment="1"/>
    <xf numFmtId="4" fontId="6" fillId="0" borderId="6" xfId="0" applyNumberFormat="1" applyFont="1" applyFill="1" applyBorder="1" applyAlignment="1"/>
    <xf numFmtId="4" fontId="6" fillId="0" borderId="8" xfId="0" applyNumberFormat="1" applyFont="1" applyFill="1" applyBorder="1" applyAlignment="1"/>
    <xf numFmtId="4" fontId="1" fillId="0" borderId="0" xfId="0" applyNumberFormat="1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/>
    <xf numFmtId="4" fontId="0" fillId="0" borderId="0" xfId="0" applyNumberFormat="1" applyFill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1" fontId="0" fillId="0" borderId="0" xfId="0" applyNumberForma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3"/>
  <sheetViews>
    <sheetView tabSelected="1" workbookViewId="0">
      <selection activeCell="L83" sqref="L83"/>
    </sheetView>
  </sheetViews>
  <sheetFormatPr defaultRowHeight="15"/>
  <cols>
    <col min="1" max="1" width="5.7109375" style="1" customWidth="1"/>
    <col min="2" max="2" width="9.85546875" style="1" customWidth="1"/>
    <col min="3" max="3" width="10.7109375" style="1" customWidth="1"/>
    <col min="4" max="4" width="6.28515625" style="1" customWidth="1"/>
    <col min="5" max="5" width="7.85546875" style="1" customWidth="1"/>
    <col min="6" max="6" width="9.28515625" style="1" customWidth="1"/>
    <col min="7" max="7" width="13.85546875" style="1" customWidth="1"/>
    <col min="8" max="8" width="12.5703125" style="1" customWidth="1"/>
    <col min="9" max="9" width="11.42578125" style="1" customWidth="1"/>
    <col min="10" max="10" width="11" style="1" customWidth="1"/>
    <col min="11" max="11" width="12.42578125" style="1" customWidth="1"/>
    <col min="12" max="12" width="3.85546875" style="1" customWidth="1"/>
  </cols>
  <sheetData>
    <row r="1" spans="1:12">
      <c r="L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 t="s">
        <v>3</v>
      </c>
      <c r="F4" s="7" t="s">
        <v>4</v>
      </c>
      <c r="G4" s="7"/>
      <c r="H4" s="5"/>
      <c r="I4" s="5">
        <v>2013</v>
      </c>
      <c r="J4" s="7" t="s">
        <v>5</v>
      </c>
    </row>
    <row r="6" spans="1:12" ht="15.75">
      <c r="A6" s="8" t="s">
        <v>6</v>
      </c>
      <c r="B6" s="9">
        <f>I4</f>
        <v>2013</v>
      </c>
      <c r="C6" s="1" t="s">
        <v>7</v>
      </c>
      <c r="D6" s="10" t="s">
        <v>8</v>
      </c>
      <c r="E6" s="112">
        <v>2554.5</v>
      </c>
      <c r="F6" s="1" t="s">
        <v>9</v>
      </c>
    </row>
    <row r="7" spans="1:12" ht="15.75">
      <c r="A7" s="11">
        <v>1602064.21</v>
      </c>
      <c r="B7" s="11"/>
      <c r="C7" s="12" t="s">
        <v>10</v>
      </c>
      <c r="G7" s="13">
        <f>A7-N8</f>
        <v>1602064.21</v>
      </c>
      <c r="H7" s="9" t="s">
        <v>11</v>
      </c>
      <c r="I7" s="14">
        <f>(G7/A7)*100</f>
        <v>100</v>
      </c>
      <c r="J7" s="1" t="s">
        <v>12</v>
      </c>
    </row>
    <row r="8" spans="1:12">
      <c r="A8" s="1" t="s">
        <v>13</v>
      </c>
      <c r="J8" s="1">
        <v>273479.13</v>
      </c>
      <c r="K8" s="1" t="s">
        <v>14</v>
      </c>
    </row>
    <row r="9" spans="1:12">
      <c r="A9" s="1" t="s">
        <v>15</v>
      </c>
    </row>
    <row r="10" spans="1:12">
      <c r="A10" s="1" t="s">
        <v>16</v>
      </c>
      <c r="B10" s="15">
        <v>16715.04</v>
      </c>
      <c r="C10" s="1" t="s">
        <v>17</v>
      </c>
      <c r="E10" s="16" t="s">
        <v>18</v>
      </c>
      <c r="F10" s="15">
        <v>7665.48</v>
      </c>
      <c r="G10" s="1" t="s">
        <v>17</v>
      </c>
      <c r="H10" s="10" t="s">
        <v>19</v>
      </c>
      <c r="I10" s="15">
        <v>11979.39</v>
      </c>
      <c r="J10" s="1" t="s">
        <v>17</v>
      </c>
    </row>
    <row r="11" spans="1:12">
      <c r="A11" s="1" t="s">
        <v>20</v>
      </c>
      <c r="B11" s="15">
        <v>10577.14</v>
      </c>
      <c r="C11" s="1" t="s">
        <v>17</v>
      </c>
      <c r="E11" s="16" t="s">
        <v>21</v>
      </c>
      <c r="F11" s="15">
        <v>14257.58</v>
      </c>
      <c r="G11" s="1" t="s">
        <v>17</v>
      </c>
      <c r="H11" s="17" t="s">
        <v>22</v>
      </c>
      <c r="I11" s="1">
        <v>19164.240000000002</v>
      </c>
      <c r="J11" s="1" t="s">
        <v>17</v>
      </c>
    </row>
    <row r="12" spans="1:12">
      <c r="A12" s="1" t="s">
        <v>23</v>
      </c>
      <c r="B12" s="15">
        <v>10105.31</v>
      </c>
      <c r="C12" s="1" t="s">
        <v>17</v>
      </c>
      <c r="E12" s="16" t="s">
        <v>24</v>
      </c>
      <c r="F12" s="15">
        <v>23181.42</v>
      </c>
      <c r="G12" s="1" t="s">
        <v>17</v>
      </c>
      <c r="H12" s="10" t="s">
        <v>25</v>
      </c>
      <c r="I12" s="15">
        <v>18022.8</v>
      </c>
      <c r="J12" s="1" t="s">
        <v>17</v>
      </c>
    </row>
    <row r="13" spans="1:12">
      <c r="B13" s="15"/>
      <c r="E13" s="18"/>
      <c r="F13" s="15"/>
      <c r="J13" s="15"/>
    </row>
    <row r="14" spans="1:12" ht="15.75">
      <c r="A14" s="1" t="s">
        <v>26</v>
      </c>
      <c r="J14" s="15">
        <f>G15+G16+G17+G18</f>
        <v>2554.5</v>
      </c>
      <c r="K14" s="19" t="s">
        <v>27</v>
      </c>
    </row>
    <row r="15" spans="1:12">
      <c r="A15" s="20" t="s">
        <v>28</v>
      </c>
      <c r="B15" s="1" t="s">
        <v>29</v>
      </c>
      <c r="G15" s="21">
        <f>(E6*43.5/100)</f>
        <v>1111.2075</v>
      </c>
      <c r="H15" s="1" t="s">
        <v>17</v>
      </c>
    </row>
    <row r="16" spans="1:12">
      <c r="A16" s="20" t="s">
        <v>28</v>
      </c>
      <c r="B16" s="1" t="s">
        <v>30</v>
      </c>
      <c r="G16" s="21">
        <f>(E6*36.6/100)</f>
        <v>934.947</v>
      </c>
      <c r="H16" s="1" t="s">
        <v>17</v>
      </c>
    </row>
    <row r="17" spans="1:12">
      <c r="A17" s="20" t="s">
        <v>28</v>
      </c>
      <c r="B17" s="1" t="s">
        <v>31</v>
      </c>
      <c r="G17" s="21">
        <f>(E6*12.5/100)</f>
        <v>319.3125</v>
      </c>
      <c r="H17" s="1" t="s">
        <v>17</v>
      </c>
      <c r="K17" s="12"/>
      <c r="L17" s="22"/>
    </row>
    <row r="18" spans="1:12">
      <c r="A18" s="20" t="s">
        <v>28</v>
      </c>
      <c r="B18" s="1" t="s">
        <v>32</v>
      </c>
      <c r="G18" s="21">
        <f>(E6*7.4/100)</f>
        <v>189.03299999999999</v>
      </c>
      <c r="H18" s="1" t="s">
        <v>17</v>
      </c>
    </row>
    <row r="19" spans="1:12">
      <c r="G19" s="23"/>
    </row>
    <row r="20" spans="1:12">
      <c r="A20" s="24" t="s">
        <v>33</v>
      </c>
      <c r="G20" s="21">
        <f>E6*4.74*12/1.03</f>
        <v>141067.92233009706</v>
      </c>
      <c r="H20" s="1" t="s">
        <v>34</v>
      </c>
    </row>
    <row r="21" spans="1:12" ht="15.75" thickBot="1">
      <c r="A21" s="25">
        <f>G20*I7/100</f>
        <v>141067.92233009706</v>
      </c>
      <c r="B21" s="25"/>
      <c r="C21" s="1" t="s">
        <v>35</v>
      </c>
    </row>
    <row r="22" spans="1:12">
      <c r="A22" s="26" t="s">
        <v>2</v>
      </c>
      <c r="B22" s="27" t="s">
        <v>36</v>
      </c>
      <c r="C22" s="28"/>
      <c r="D22" s="28"/>
      <c r="E22" s="28"/>
      <c r="F22" s="28"/>
      <c r="G22" s="28"/>
      <c r="H22" s="29"/>
      <c r="I22" s="26" t="s">
        <v>37</v>
      </c>
      <c r="J22" s="30" t="s">
        <v>38</v>
      </c>
      <c r="K22" s="27" t="s">
        <v>39</v>
      </c>
      <c r="L22" s="29"/>
    </row>
    <row r="23" spans="1:12" ht="15.75" thickBot="1">
      <c r="A23" s="31" t="s">
        <v>40</v>
      </c>
      <c r="B23" s="32"/>
      <c r="C23" s="33"/>
      <c r="D23" s="33"/>
      <c r="E23" s="33"/>
      <c r="F23" s="33"/>
      <c r="G23" s="33"/>
      <c r="H23" s="34"/>
      <c r="I23" s="31" t="s">
        <v>41</v>
      </c>
      <c r="J23" s="35"/>
      <c r="K23" s="36" t="s">
        <v>42</v>
      </c>
      <c r="L23" s="37"/>
    </row>
    <row r="24" spans="1:12" ht="15.75" thickBot="1">
      <c r="A24" s="38"/>
      <c r="B24" s="39" t="s">
        <v>43</v>
      </c>
      <c r="C24" s="40"/>
      <c r="D24" s="40"/>
      <c r="E24" s="40"/>
      <c r="F24" s="40"/>
      <c r="G24" s="40"/>
      <c r="H24" s="41"/>
      <c r="I24" s="42"/>
      <c r="J24" s="43"/>
      <c r="K24" s="44">
        <v>35213.059660194194</v>
      </c>
      <c r="L24" s="45"/>
    </row>
    <row r="25" spans="1:12">
      <c r="A25" s="46">
        <v>1</v>
      </c>
      <c r="B25" s="47" t="s">
        <v>44</v>
      </c>
      <c r="C25" s="48"/>
      <c r="D25" s="48"/>
      <c r="E25" s="48"/>
      <c r="F25" s="48"/>
      <c r="G25" s="48"/>
      <c r="H25" s="49"/>
      <c r="I25" s="9" t="s">
        <v>45</v>
      </c>
      <c r="J25" s="46">
        <v>2</v>
      </c>
      <c r="K25" s="50">
        <f>2*1019.1</f>
        <v>2038.2</v>
      </c>
      <c r="L25" s="51"/>
    </row>
    <row r="26" spans="1:12">
      <c r="A26" s="46">
        <v>2</v>
      </c>
      <c r="B26" s="47" t="s">
        <v>46</v>
      </c>
      <c r="C26" s="48"/>
      <c r="D26" s="48"/>
      <c r="E26" s="48"/>
      <c r="F26" s="48"/>
      <c r="G26" s="48"/>
      <c r="H26" s="49"/>
      <c r="I26" s="52" t="s">
        <v>47</v>
      </c>
      <c r="J26" s="53">
        <v>323.7</v>
      </c>
      <c r="K26" s="50">
        <f>43000/14842.2*2358.5</f>
        <v>6832.9156055032272</v>
      </c>
      <c r="L26" s="51"/>
    </row>
    <row r="27" spans="1:12">
      <c r="A27" s="46">
        <v>3</v>
      </c>
      <c r="B27" s="47" t="s">
        <v>48</v>
      </c>
      <c r="C27" s="48"/>
      <c r="D27" s="48"/>
      <c r="E27" s="48"/>
      <c r="F27" s="48"/>
      <c r="G27" s="48"/>
      <c r="H27" s="49"/>
      <c r="I27" s="54" t="s">
        <v>45</v>
      </c>
      <c r="J27" s="53">
        <v>1</v>
      </c>
      <c r="K27" s="50">
        <v>2000</v>
      </c>
      <c r="L27" s="51"/>
    </row>
    <row r="28" spans="1:12">
      <c r="A28" s="46">
        <v>4</v>
      </c>
      <c r="B28" s="55" t="s">
        <v>49</v>
      </c>
      <c r="C28" s="56"/>
      <c r="D28" s="56"/>
      <c r="E28" s="56"/>
      <c r="F28" s="56"/>
      <c r="G28" s="56"/>
      <c r="H28" s="56"/>
      <c r="I28" s="52" t="s">
        <v>45</v>
      </c>
      <c r="J28" s="46">
        <v>1</v>
      </c>
      <c r="K28" s="50">
        <v>7454.5</v>
      </c>
      <c r="L28" s="51"/>
    </row>
    <row r="29" spans="1:12">
      <c r="A29" s="46">
        <v>5</v>
      </c>
      <c r="B29" s="47" t="s">
        <v>50</v>
      </c>
      <c r="C29" s="48"/>
      <c r="D29" s="48"/>
      <c r="E29" s="48"/>
      <c r="F29" s="48"/>
      <c r="G29" s="48"/>
      <c r="H29" s="49"/>
      <c r="I29" s="52" t="s">
        <v>45</v>
      </c>
      <c r="J29" s="46">
        <v>2</v>
      </c>
      <c r="K29" s="50">
        <v>4970</v>
      </c>
      <c r="L29" s="51"/>
    </row>
    <row r="30" spans="1:12">
      <c r="A30" s="46">
        <v>6</v>
      </c>
      <c r="B30" s="47" t="s">
        <v>51</v>
      </c>
      <c r="C30" s="48"/>
      <c r="D30" s="48"/>
      <c r="E30" s="48"/>
      <c r="F30" s="48"/>
      <c r="G30" s="48"/>
      <c r="H30" s="49"/>
      <c r="I30" s="57" t="s">
        <v>47</v>
      </c>
      <c r="J30" s="53">
        <v>405.6</v>
      </c>
      <c r="K30" s="50">
        <v>1200</v>
      </c>
      <c r="L30" s="51"/>
    </row>
    <row r="31" spans="1:12">
      <c r="A31" s="46">
        <v>7</v>
      </c>
      <c r="B31" s="47" t="s">
        <v>52</v>
      </c>
      <c r="C31" s="58"/>
      <c r="D31" s="58"/>
      <c r="E31" s="58"/>
      <c r="F31" s="58"/>
      <c r="G31" s="58"/>
      <c r="H31" s="49"/>
      <c r="I31" s="57" t="s">
        <v>53</v>
      </c>
      <c r="J31" s="46">
        <v>10</v>
      </c>
      <c r="K31" s="50">
        <f>6000*0.073</f>
        <v>438</v>
      </c>
      <c r="L31" s="51"/>
    </row>
    <row r="32" spans="1:12">
      <c r="A32" s="46">
        <v>8</v>
      </c>
      <c r="B32" s="47" t="s">
        <v>54</v>
      </c>
      <c r="C32" s="58"/>
      <c r="D32" s="58"/>
      <c r="E32" s="58"/>
      <c r="F32" s="58"/>
      <c r="G32" s="58"/>
      <c r="H32" s="49"/>
      <c r="I32" s="57" t="s">
        <v>53</v>
      </c>
      <c r="J32" s="46">
        <v>10</v>
      </c>
      <c r="K32" s="50">
        <f>6000*0.073</f>
        <v>438</v>
      </c>
      <c r="L32" s="51"/>
    </row>
    <row r="33" spans="1:12">
      <c r="A33" s="46">
        <v>9</v>
      </c>
      <c r="B33" s="47" t="s">
        <v>55</v>
      </c>
      <c r="C33" s="48"/>
      <c r="D33" s="48"/>
      <c r="E33" s="48"/>
      <c r="F33" s="48"/>
      <c r="G33" s="48"/>
      <c r="H33" s="49"/>
      <c r="I33" s="52" t="s">
        <v>45</v>
      </c>
      <c r="J33" s="46">
        <v>2</v>
      </c>
      <c r="K33" s="50">
        <f>20000/14842.2*2358.5</f>
        <v>3178.1002816294081</v>
      </c>
      <c r="L33" s="51"/>
    </row>
    <row r="34" spans="1:12">
      <c r="A34" s="46">
        <v>10</v>
      </c>
      <c r="B34" s="47" t="s">
        <v>56</v>
      </c>
      <c r="C34" s="48"/>
      <c r="D34" s="48"/>
      <c r="E34" s="48"/>
      <c r="F34" s="48"/>
      <c r="G34" s="48"/>
      <c r="H34" s="49"/>
      <c r="I34" s="52" t="s">
        <v>45</v>
      </c>
      <c r="J34" s="46">
        <v>2</v>
      </c>
      <c r="K34" s="50">
        <f>10000/14842.2*2358.5</f>
        <v>1589.050140814704</v>
      </c>
      <c r="L34" s="51"/>
    </row>
    <row r="35" spans="1:12">
      <c r="A35" s="46">
        <v>11</v>
      </c>
      <c r="B35" s="58" t="s">
        <v>57</v>
      </c>
      <c r="C35" s="58"/>
      <c r="D35" s="58"/>
      <c r="E35" s="58"/>
      <c r="F35" s="58"/>
      <c r="G35" s="58"/>
      <c r="H35" s="58"/>
      <c r="I35" s="59" t="s">
        <v>45</v>
      </c>
      <c r="J35" s="46">
        <v>2</v>
      </c>
      <c r="K35" s="50">
        <f>12000/2</f>
        <v>6000</v>
      </c>
      <c r="L35" s="51"/>
    </row>
    <row r="36" spans="1:12">
      <c r="A36" s="46">
        <v>12</v>
      </c>
      <c r="B36" s="47" t="s">
        <v>58</v>
      </c>
      <c r="C36" s="48"/>
      <c r="D36" s="48"/>
      <c r="E36" s="48"/>
      <c r="F36" s="48"/>
      <c r="G36" s="48"/>
      <c r="H36" s="49"/>
      <c r="I36" s="57" t="s">
        <v>45</v>
      </c>
      <c r="J36" s="46">
        <f>6+12+3+1</f>
        <v>22</v>
      </c>
      <c r="K36" s="60">
        <f>3305+1600</f>
        <v>4905</v>
      </c>
      <c r="L36" s="61"/>
    </row>
    <row r="37" spans="1:12">
      <c r="A37" s="46">
        <v>13</v>
      </c>
      <c r="B37" s="58" t="s">
        <v>59</v>
      </c>
      <c r="C37" s="58"/>
      <c r="D37" s="58"/>
      <c r="E37" s="58"/>
      <c r="F37" s="58"/>
      <c r="G37" s="58"/>
      <c r="H37" s="58"/>
      <c r="I37" s="46" t="s">
        <v>45</v>
      </c>
      <c r="J37" s="46">
        <v>9</v>
      </c>
      <c r="K37" s="62">
        <f>4730*0.1562</f>
        <v>738.82600000000002</v>
      </c>
      <c r="L37" s="63"/>
    </row>
    <row r="38" spans="1:12">
      <c r="A38" s="46">
        <v>14</v>
      </c>
      <c r="B38" s="47" t="s">
        <v>60</v>
      </c>
      <c r="C38" s="58"/>
      <c r="D38" s="58"/>
      <c r="E38" s="58"/>
      <c r="F38" s="58"/>
      <c r="G38" s="58"/>
      <c r="H38" s="49"/>
      <c r="I38" s="57" t="s">
        <v>47</v>
      </c>
      <c r="J38" s="53">
        <v>405.6</v>
      </c>
      <c r="K38" s="50">
        <f>345+2387</f>
        <v>2732</v>
      </c>
      <c r="L38" s="51"/>
    </row>
    <row r="39" spans="1:12">
      <c r="A39" s="46">
        <v>15</v>
      </c>
      <c r="B39" s="64" t="s">
        <v>61</v>
      </c>
      <c r="C39" s="65"/>
      <c r="D39" s="65"/>
      <c r="E39" s="65"/>
      <c r="F39" s="65"/>
      <c r="G39" s="65"/>
      <c r="H39" s="66"/>
      <c r="I39" s="57" t="s">
        <v>45</v>
      </c>
      <c r="J39" s="46">
        <v>25</v>
      </c>
      <c r="K39" s="50">
        <f>6432/32</f>
        <v>201</v>
      </c>
      <c r="L39" s="51"/>
    </row>
    <row r="40" spans="1:12">
      <c r="A40" s="46">
        <v>16</v>
      </c>
      <c r="B40" s="47" t="s">
        <v>62</v>
      </c>
      <c r="C40" s="58"/>
      <c r="D40" s="58"/>
      <c r="E40" s="58"/>
      <c r="F40" s="58"/>
      <c r="G40" s="58"/>
      <c r="H40" s="49"/>
      <c r="I40" s="57" t="s">
        <v>45</v>
      </c>
      <c r="J40" s="46">
        <v>1</v>
      </c>
      <c r="K40" s="67">
        <v>6500</v>
      </c>
      <c r="L40" s="68"/>
    </row>
    <row r="41" spans="1:12">
      <c r="A41" s="46">
        <v>17</v>
      </c>
      <c r="B41" s="47" t="s">
        <v>63</v>
      </c>
      <c r="C41" s="58"/>
      <c r="D41" s="58"/>
      <c r="E41" s="58"/>
      <c r="F41" s="58"/>
      <c r="G41" s="58"/>
      <c r="H41" s="49"/>
      <c r="I41" s="57" t="s">
        <v>45</v>
      </c>
      <c r="J41" s="46">
        <v>1</v>
      </c>
      <c r="K41" s="69">
        <f>6451/6</f>
        <v>1075.1666666666667</v>
      </c>
      <c r="L41" s="70"/>
    </row>
    <row r="42" spans="1:12">
      <c r="A42" s="46"/>
      <c r="B42" s="47" t="s">
        <v>64</v>
      </c>
      <c r="C42" s="58"/>
      <c r="D42" s="58"/>
      <c r="E42" s="58"/>
      <c r="F42" s="58"/>
      <c r="G42" s="58"/>
      <c r="H42" s="58"/>
      <c r="I42" s="46"/>
      <c r="J42" s="71"/>
      <c r="K42" s="72">
        <f>SUM(K25:L41)</f>
        <v>52290.758694614</v>
      </c>
      <c r="L42" s="73"/>
    </row>
    <row r="43" spans="1:12">
      <c r="A43" s="46"/>
      <c r="B43" s="47" t="s">
        <v>65</v>
      </c>
      <c r="C43" s="58"/>
      <c r="D43" s="58"/>
      <c r="E43" s="58"/>
      <c r="F43" s="58"/>
      <c r="G43" s="58"/>
      <c r="H43" s="58"/>
      <c r="I43" s="46"/>
      <c r="J43" s="71"/>
      <c r="K43" s="69">
        <f>K42*0.14</f>
        <v>7320.7062172459609</v>
      </c>
      <c r="L43" s="70"/>
    </row>
    <row r="44" spans="1:12" ht="15.75" thickBot="1">
      <c r="A44" s="46"/>
      <c r="B44" s="1" t="s">
        <v>66</v>
      </c>
      <c r="I44" s="74"/>
      <c r="K44" s="75">
        <f>SUM(K42:L43)</f>
        <v>59611.464911859963</v>
      </c>
      <c r="L44" s="76"/>
    </row>
    <row r="45" spans="1:12" ht="16.5" thickBot="1">
      <c r="A45" s="38"/>
      <c r="B45" s="77" t="s">
        <v>67</v>
      </c>
      <c r="C45" s="78"/>
      <c r="D45" s="78"/>
      <c r="E45" s="78"/>
      <c r="F45" s="78"/>
      <c r="G45" s="78"/>
      <c r="H45" s="79"/>
      <c r="I45" s="38"/>
      <c r="J45" s="38"/>
      <c r="K45" s="80">
        <f>K44+K24</f>
        <v>94824.524572054157</v>
      </c>
      <c r="L45" s="81"/>
    </row>
    <row r="46" spans="1:12">
      <c r="A46" s="1" t="s">
        <v>68</v>
      </c>
    </row>
    <row r="47" spans="1:12">
      <c r="A47" s="1" t="s">
        <v>69</v>
      </c>
      <c r="D47" s="9">
        <f>I4</f>
        <v>2013</v>
      </c>
      <c r="E47" s="1" t="s">
        <v>70</v>
      </c>
      <c r="G47" s="82">
        <f>K45-G20</f>
        <v>-46243.397758042905</v>
      </c>
      <c r="H47" s="1" t="s">
        <v>71</v>
      </c>
    </row>
    <row r="48" spans="1:12" ht="15.75" thickBot="1">
      <c r="A48" s="1" t="s">
        <v>72</v>
      </c>
      <c r="B48" s="9">
        <f>I4</f>
        <v>2013</v>
      </c>
      <c r="C48" s="1" t="s">
        <v>73</v>
      </c>
    </row>
    <row r="49" spans="1:12">
      <c r="A49" s="83" t="s">
        <v>2</v>
      </c>
      <c r="B49" s="84" t="s">
        <v>74</v>
      </c>
      <c r="C49" s="85"/>
      <c r="D49" s="85"/>
      <c r="E49" s="85"/>
      <c r="F49" s="84" t="s">
        <v>75</v>
      </c>
      <c r="G49" s="85"/>
      <c r="H49" s="86"/>
      <c r="I49" s="84" t="s">
        <v>76</v>
      </c>
      <c r="J49" s="85"/>
      <c r="K49" s="85"/>
      <c r="L49" s="86"/>
    </row>
    <row r="50" spans="1:12" ht="15.75" thickBot="1">
      <c r="A50" s="87"/>
      <c r="B50" s="88"/>
      <c r="C50" s="89"/>
      <c r="D50" s="89"/>
      <c r="E50" s="89"/>
      <c r="F50" s="88"/>
      <c r="G50" s="89"/>
      <c r="H50" s="90"/>
      <c r="I50" s="88" t="s">
        <v>77</v>
      </c>
      <c r="J50" s="89"/>
      <c r="K50" s="89"/>
      <c r="L50" s="90"/>
    </row>
    <row r="51" spans="1:12">
      <c r="A51" s="91" t="s">
        <v>78</v>
      </c>
      <c r="B51" s="92" t="s">
        <v>79</v>
      </c>
      <c r="C51" s="93"/>
      <c r="D51" s="93"/>
      <c r="E51" s="94"/>
      <c r="F51" s="95" t="s">
        <v>80</v>
      </c>
      <c r="G51" s="96"/>
      <c r="H51" s="97"/>
      <c r="I51" s="95" t="s">
        <v>81</v>
      </c>
      <c r="J51" s="96"/>
      <c r="K51" s="96"/>
      <c r="L51" s="97"/>
    </row>
    <row r="52" spans="1:12">
      <c r="A52" s="46" t="s">
        <v>82</v>
      </c>
      <c r="B52" s="47" t="s">
        <v>83</v>
      </c>
      <c r="C52" s="58"/>
      <c r="D52" s="58"/>
      <c r="E52" s="49"/>
      <c r="F52" s="98" t="s">
        <v>84</v>
      </c>
      <c r="G52" s="99"/>
      <c r="H52" s="100"/>
      <c r="I52" s="98" t="s">
        <v>85</v>
      </c>
      <c r="J52" s="99"/>
      <c r="K52" s="99"/>
      <c r="L52" s="100"/>
    </row>
    <row r="53" spans="1:12">
      <c r="A53" s="46" t="s">
        <v>86</v>
      </c>
      <c r="B53" s="47" t="s">
        <v>87</v>
      </c>
      <c r="C53" s="58"/>
      <c r="D53" s="58"/>
      <c r="E53" s="49"/>
      <c r="F53" s="98" t="s">
        <v>88</v>
      </c>
      <c r="G53" s="99"/>
      <c r="H53" s="100"/>
      <c r="I53" s="98" t="s">
        <v>89</v>
      </c>
      <c r="J53" s="99"/>
      <c r="K53" s="99"/>
      <c r="L53" s="100"/>
    </row>
    <row r="54" spans="1:12">
      <c r="A54" s="46" t="s">
        <v>90</v>
      </c>
      <c r="B54" s="47" t="s">
        <v>91</v>
      </c>
      <c r="C54" s="58"/>
      <c r="D54" s="58"/>
      <c r="E54" s="49"/>
      <c r="F54" s="98" t="s">
        <v>92</v>
      </c>
      <c r="G54" s="99"/>
      <c r="H54" s="100"/>
      <c r="I54" s="98" t="s">
        <v>93</v>
      </c>
      <c r="J54" s="99"/>
      <c r="K54" s="99"/>
      <c r="L54" s="100"/>
    </row>
    <row r="55" spans="1:12">
      <c r="A55" s="46" t="s">
        <v>94</v>
      </c>
      <c r="B55" s="47" t="s">
        <v>95</v>
      </c>
      <c r="C55" s="58"/>
      <c r="D55" s="58"/>
      <c r="E55" s="49"/>
      <c r="F55" s="98" t="s">
        <v>96</v>
      </c>
      <c r="G55" s="99"/>
      <c r="H55" s="100"/>
      <c r="I55" s="98" t="s">
        <v>97</v>
      </c>
      <c r="J55" s="99"/>
      <c r="K55" s="99"/>
      <c r="L55" s="100"/>
    </row>
    <row r="56" spans="1:12" ht="15.75" thickBot="1">
      <c r="A56" s="101" t="s">
        <v>98</v>
      </c>
      <c r="B56" s="102" t="s">
        <v>99</v>
      </c>
      <c r="C56" s="103"/>
      <c r="D56" s="103"/>
      <c r="E56" s="104"/>
      <c r="F56" s="32" t="s">
        <v>100</v>
      </c>
      <c r="G56" s="33"/>
      <c r="H56" s="34"/>
      <c r="I56" s="32" t="s">
        <v>101</v>
      </c>
      <c r="J56" s="33"/>
      <c r="K56" s="33"/>
      <c r="L56" s="34"/>
    </row>
    <row r="58" spans="1:12">
      <c r="A58" s="105" t="s">
        <v>102</v>
      </c>
      <c r="B58" s="9">
        <f>I4+1</f>
        <v>2014</v>
      </c>
      <c r="C58" s="1" t="s">
        <v>103</v>
      </c>
    </row>
    <row r="59" spans="1:12">
      <c r="A59" s="56" t="s">
        <v>104</v>
      </c>
    </row>
    <row r="60" spans="1:12">
      <c r="A60" s="18" t="s">
        <v>105</v>
      </c>
    </row>
    <row r="61" spans="1:12">
      <c r="A61" s="56" t="s">
        <v>106</v>
      </c>
      <c r="F61" s="14">
        <f>H79</f>
        <v>0.41941026430342188</v>
      </c>
      <c r="G61" s="1" t="s">
        <v>107</v>
      </c>
    </row>
    <row r="62" spans="1:12">
      <c r="A62" s="56" t="s">
        <v>108</v>
      </c>
      <c r="C62" s="106"/>
      <c r="G62" s="9"/>
    </row>
    <row r="63" spans="1:12">
      <c r="A63" s="56" t="s">
        <v>132</v>
      </c>
      <c r="E63" s="9"/>
      <c r="K63" s="9"/>
    </row>
    <row r="64" spans="1:12">
      <c r="A64" s="107" t="s">
        <v>109</v>
      </c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8"/>
    </row>
    <row r="65" spans="1:12">
      <c r="A65" s="108" t="s">
        <v>110</v>
      </c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</row>
    <row r="66" spans="1:12">
      <c r="A66" s="108" t="s">
        <v>111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</row>
    <row r="67" spans="1:12">
      <c r="A67" s="107"/>
      <c r="B67" s="109"/>
      <c r="C67" s="109"/>
      <c r="D67" s="109"/>
      <c r="E67" s="109"/>
      <c r="F67" s="109"/>
      <c r="G67" s="109"/>
      <c r="H67" s="109"/>
      <c r="I67" s="109"/>
      <c r="J67" s="109"/>
      <c r="K67" s="109"/>
    </row>
    <row r="68" spans="1:12">
      <c r="A68" s="56" t="s">
        <v>112</v>
      </c>
      <c r="B68" s="9">
        <f>I4+1</f>
        <v>2014</v>
      </c>
      <c r="C68" s="1" t="s">
        <v>113</v>
      </c>
    </row>
    <row r="69" spans="1:12">
      <c r="A69" s="56" t="s">
        <v>114</v>
      </c>
    </row>
    <row r="70" spans="1:12">
      <c r="A70" s="56" t="s">
        <v>115</v>
      </c>
      <c r="J70" s="15">
        <v>15000</v>
      </c>
      <c r="K70" s="1" t="s">
        <v>17</v>
      </c>
    </row>
    <row r="71" spans="1:12">
      <c r="A71" s="108" t="s">
        <v>116</v>
      </c>
      <c r="B71" s="108"/>
      <c r="C71" s="108"/>
      <c r="D71" s="108"/>
      <c r="E71" s="108"/>
      <c r="J71" s="15">
        <v>10000</v>
      </c>
      <c r="K71" s="1" t="s">
        <v>17</v>
      </c>
    </row>
    <row r="72" spans="1:12">
      <c r="A72" s="56" t="s">
        <v>117</v>
      </c>
      <c r="J72" s="15">
        <v>1500</v>
      </c>
      <c r="K72" s="1" t="s">
        <v>17</v>
      </c>
    </row>
    <row r="73" spans="1:12">
      <c r="A73" s="56" t="s">
        <v>118</v>
      </c>
      <c r="J73" s="15">
        <v>15000</v>
      </c>
      <c r="K73" s="1" t="s">
        <v>17</v>
      </c>
    </row>
    <row r="74" spans="1:12">
      <c r="A74" s="56" t="s">
        <v>119</v>
      </c>
      <c r="J74" s="15">
        <v>8000</v>
      </c>
      <c r="K74" s="1" t="s">
        <v>17</v>
      </c>
    </row>
    <row r="75" spans="1:12">
      <c r="A75" s="56" t="s">
        <v>120</v>
      </c>
      <c r="J75" s="15">
        <v>8000</v>
      </c>
      <c r="K75" s="1" t="s">
        <v>17</v>
      </c>
    </row>
    <row r="76" spans="1:12">
      <c r="A76" s="56" t="s">
        <v>121</v>
      </c>
      <c r="J76" s="110">
        <v>1600</v>
      </c>
      <c r="K76" s="1" t="s">
        <v>17</v>
      </c>
    </row>
    <row r="77" spans="1:12">
      <c r="A77" s="111" t="s">
        <v>122</v>
      </c>
      <c r="J77" s="21">
        <f>SUM(J70:J76)</f>
        <v>59100</v>
      </c>
      <c r="K77" s="112" t="s">
        <v>123</v>
      </c>
    </row>
    <row r="78" spans="1:12">
      <c r="A78" s="56" t="s">
        <v>124</v>
      </c>
      <c r="H78" s="9">
        <f>I4</f>
        <v>2013</v>
      </c>
      <c r="I78" s="1" t="s">
        <v>125</v>
      </c>
      <c r="K78" s="21">
        <f>G47</f>
        <v>-46243.397758042905</v>
      </c>
    </row>
    <row r="79" spans="1:12">
      <c r="A79" s="56" t="s">
        <v>126</v>
      </c>
      <c r="C79" s="82">
        <f>J77+K78</f>
        <v>12856.602241957095</v>
      </c>
      <c r="D79" s="9" t="s">
        <v>127</v>
      </c>
      <c r="E79" s="113">
        <f>I4+1</f>
        <v>2014</v>
      </c>
      <c r="F79" s="1" t="s">
        <v>128</v>
      </c>
      <c r="H79" s="14">
        <f>C79/(E6*12)</f>
        <v>0.41941026430342188</v>
      </c>
      <c r="I79" s="1" t="s">
        <v>129</v>
      </c>
    </row>
    <row r="81" spans="2:12">
      <c r="B81" s="1" t="s">
        <v>130</v>
      </c>
    </row>
    <row r="82" spans="2:12">
      <c r="B82" s="1" t="s">
        <v>75</v>
      </c>
      <c r="I82" s="1" t="s">
        <v>131</v>
      </c>
    </row>
    <row r="83" spans="2:12">
      <c r="L83" s="2"/>
    </row>
  </sheetData>
  <mergeCells count="76">
    <mergeCell ref="A65:L65"/>
    <mergeCell ref="A66:L66"/>
    <mergeCell ref="A71:E71"/>
    <mergeCell ref="B55:E55"/>
    <mergeCell ref="F55:H55"/>
    <mergeCell ref="I55:L55"/>
    <mergeCell ref="B56:E56"/>
    <mergeCell ref="F56:H56"/>
    <mergeCell ref="I56:L56"/>
    <mergeCell ref="B53:E53"/>
    <mergeCell ref="F53:H53"/>
    <mergeCell ref="I53:L53"/>
    <mergeCell ref="B54:E54"/>
    <mergeCell ref="F54:H54"/>
    <mergeCell ref="I54:L54"/>
    <mergeCell ref="B51:E51"/>
    <mergeCell ref="F51:H51"/>
    <mergeCell ref="I51:L51"/>
    <mergeCell ref="B52:E52"/>
    <mergeCell ref="F52:H52"/>
    <mergeCell ref="I52:L52"/>
    <mergeCell ref="B49:E49"/>
    <mergeCell ref="F49:H49"/>
    <mergeCell ref="I49:L49"/>
    <mergeCell ref="B50:E50"/>
    <mergeCell ref="F50:H50"/>
    <mergeCell ref="I50:L50"/>
    <mergeCell ref="B42:H42"/>
    <mergeCell ref="K42:L42"/>
    <mergeCell ref="B43:H43"/>
    <mergeCell ref="K43:L43"/>
    <mergeCell ref="K44:L44"/>
    <mergeCell ref="K45:L45"/>
    <mergeCell ref="B39:H39"/>
    <mergeCell ref="K39:L39"/>
    <mergeCell ref="B40:H40"/>
    <mergeCell ref="K40:L40"/>
    <mergeCell ref="B41:H41"/>
    <mergeCell ref="K41:L41"/>
    <mergeCell ref="B36:H36"/>
    <mergeCell ref="K36:L36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B30:H30"/>
    <mergeCell ref="K30:L30"/>
    <mergeCell ref="B31:H31"/>
    <mergeCell ref="K31:L31"/>
    <mergeCell ref="B32:H32"/>
    <mergeCell ref="K32:L32"/>
    <mergeCell ref="B26:H26"/>
    <mergeCell ref="K26:L26"/>
    <mergeCell ref="B27:H27"/>
    <mergeCell ref="K27:L27"/>
    <mergeCell ref="K28:L28"/>
    <mergeCell ref="B29:H29"/>
    <mergeCell ref="K29:L29"/>
    <mergeCell ref="B23:H23"/>
    <mergeCell ref="K23:L23"/>
    <mergeCell ref="B24:H24"/>
    <mergeCell ref="K24:L24"/>
    <mergeCell ref="B25:H25"/>
    <mergeCell ref="K25:L25"/>
    <mergeCell ref="A2:L2"/>
    <mergeCell ref="A3:L3"/>
    <mergeCell ref="A7:B7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2014-04-11T00:27:12Z</dcterms:modified>
</cp:coreProperties>
</file>