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6" i="1"/>
  <c r="G19"/>
  <c r="G18"/>
  <c r="G17"/>
  <c r="G16"/>
  <c r="E96"/>
  <c r="H95"/>
  <c r="J94"/>
  <c r="B85"/>
  <c r="B75"/>
  <c r="B65"/>
  <c r="D64"/>
  <c r="K59"/>
  <c r="K56"/>
  <c r="K55"/>
  <c r="K54"/>
  <c r="K49"/>
  <c r="K47"/>
  <c r="K46"/>
  <c r="K45"/>
  <c r="J39"/>
  <c r="K36"/>
  <c r="K34"/>
  <c r="K32"/>
  <c r="K31"/>
  <c r="K30"/>
  <c r="K28"/>
  <c r="K25"/>
  <c r="K60" s="1"/>
  <c r="G21"/>
  <c r="A22" s="1"/>
  <c r="J15"/>
  <c r="I7"/>
  <c r="G7"/>
  <c r="K61" l="1"/>
  <c r="K62" s="1"/>
  <c r="G64" s="1"/>
  <c r="K95" s="1"/>
  <c r="C96" s="1"/>
  <c r="F78" s="1"/>
</calcChain>
</file>

<file path=xl/sharedStrings.xml><?xml version="1.0" encoding="utf-8"?>
<sst xmlns="http://schemas.openxmlformats.org/spreadsheetml/2006/main" count="204" uniqueCount="150">
  <si>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</si>
  <si>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</si>
  <si>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</si>
  <si>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33/5</t>
  </si>
  <si>
    <t xml:space="preserve">  микрорайон Первомайский за </t>
  </si>
  <si>
    <t xml:space="preserve">1. В </t>
  </si>
  <si>
    <t>период</t>
  </si>
  <si>
    <t>г.   по дому</t>
  </si>
  <si>
    <t>33/5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</si>
  <si>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</si>
  <si>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</si>
  <si>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</si>
  <si>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</si>
  <si>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</si>
  <si>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</si>
  <si>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</si>
  <si>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</si>
  <si>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</si>
  <si>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</si>
  <si>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38  - </t>
    </r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</si>
  <si>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</si>
  <si>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10 -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</si>
  <si>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45 -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</si>
  <si>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</si>
  <si>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</si>
  <si>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</si>
  <si>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</si>
  <si>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</si>
  <si>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</si>
  <si>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</si>
  <si>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</si>
  <si>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</si>
  <si>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</si>
  <si>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</si>
  <si>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</si>
  <si>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</si>
  <si>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</si>
  <si>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</si>
  <si>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</si>
  <si>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</si>
  <si>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</si>
  <si>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</si>
  <si>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Аварийная чистка канализации КК 4 (16,38%).</t>
  </si>
  <si>
    <t>шт.</t>
  </si>
  <si>
    <t>Замена замков (выход на крышу, вход в мусорокамеру).</t>
  </si>
  <si>
    <t>Установка доски объявления в подъезде.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</si>
  <si>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</si>
  <si>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</si>
  <si>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Ремонт дверей в мусорокамере (утепление дверей, установка навес.замка)</t>
  </si>
  <si>
    <t>Монтаж ящика для показаний индивидуальных приборов учета.</t>
  </si>
  <si>
    <t>Вывоз строительного мусора и негабаритных отходов (33,03%).</t>
  </si>
  <si>
    <r>
      <t>м</t>
    </r>
    <r>
      <rPr>
        <sz val="11"/>
        <color theme="1"/>
        <rFont val="Calibri"/>
        <family val="2"/>
        <charset val="204"/>
      </rPr>
      <t>³</t>
    </r>
  </si>
  <si>
    <t>Изготовление табличек с номером дома и названием микрорайона.</t>
  </si>
  <si>
    <t>Монтаж информационной таблички над входом в подъезд.</t>
  </si>
  <si>
    <t xml:space="preserve">Программирование ключей </t>
  </si>
  <si>
    <t>Монтаж доводчика, замена кнопки выхода.</t>
  </si>
  <si>
    <t>Установка поэтажных табличек.</t>
  </si>
  <si>
    <t>Восстановление питания электромагнитного замка.</t>
  </si>
  <si>
    <t>Замена блока питания в ИТП.</t>
  </si>
  <si>
    <t>Установка светильника в ИТП, установка розетки в комн. уборщицы.</t>
  </si>
  <si>
    <t>Проливка и настройка на поверочной установке УПТ - 300</t>
  </si>
  <si>
    <t>раб.</t>
  </si>
  <si>
    <t>Генеральная уборка подъезда в апреле.</t>
  </si>
  <si>
    <t>Генеральная уборка подъезда в сентябре.</t>
  </si>
  <si>
    <t>Вывоз строительного мусора и негабаритных отходов.</t>
  </si>
  <si>
    <t>Восстановление домофонной системы.</t>
  </si>
  <si>
    <t>Благоустройство территории (чернозем) (16,38%).</t>
  </si>
  <si>
    <t>т.</t>
  </si>
  <si>
    <t>Благоустройство территории (песок) (16,38%).</t>
  </si>
  <si>
    <t>Прочистка, промывка канализационных колодцев и между колодцев (КК-5, КК7)(16,38%).</t>
  </si>
  <si>
    <t>Монтаж металической двери в комнату уборщицы.</t>
  </si>
  <si>
    <t xml:space="preserve">Чистка канализационных колодцев вручную (КК 4 - КК7) (16,38%). </t>
  </si>
  <si>
    <t>Монтаж решетчатой двери (для хранения колясок)</t>
  </si>
  <si>
    <t>Монтаж решетчая дверь (вход в подвал справа от подъезда)</t>
  </si>
  <si>
    <t>Решетка с открыванием на приямок.</t>
  </si>
  <si>
    <t>Таблички (лазерное гравирование)</t>
  </si>
  <si>
    <t>Установка энергосберегающих ламп в подвале.</t>
  </si>
  <si>
    <t>Ремонт малых форм на детской площадке (16,38%).</t>
  </si>
  <si>
    <t xml:space="preserve">Установка почтовых ящиков. </t>
  </si>
  <si>
    <t>Монтаж входной двери в подъезде.</t>
  </si>
  <si>
    <t>Ежегодное  тех. освидетельствование лифта</t>
  </si>
  <si>
    <t>Установка новогоднкей елки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</si>
  <si>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</si>
  <si>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</si>
  <si>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</si>
  <si>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</si>
  <si>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</si>
  <si>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</si>
  <si>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</si>
  <si>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</si>
  <si>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</si>
  <si>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</si>
  <si>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</si>
  <si>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</si>
  <si>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</si>
  <si>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</si>
  <si>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</si>
  <si>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10,00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</si>
  <si>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</si>
  <si>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</si>
  <si>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</si>
  <si>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5,00 руб./м</t>
    </r>
    <r>
      <rPr>
        <sz val="11"/>
        <color theme="1"/>
        <rFont val="Calibri"/>
        <family val="2"/>
        <charset val="204"/>
      </rPr>
      <t>²</t>
    </r>
  </si>
  <si>
    <t>5,00 руб./м²</t>
  </si>
  <si>
    <t>4.</t>
  </si>
  <si>
    <t>Отопление.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</si>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</sst>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1" fillId="0" borderId="0" xfId="0" applyNumberFormat="1" applyFont="1" applyFill="1"/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right"/>
    </xf>
    <xf numFmtId="4" fontId="0" fillId="0" borderId="11" xfId="0" applyNumberFormat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4" fontId="9" fillId="0" borderId="10" xfId="0" applyNumberFormat="1" applyFont="1" applyFill="1" applyBorder="1" applyAlignment="1">
      <alignment horizontal="right"/>
    </xf>
    <xf numFmtId="4" fontId="9" fillId="0" borderId="11" xfId="0" applyNumberFormat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 vertical="center"/>
    </xf>
    <xf numFmtId="4" fontId="0" fillId="0" borderId="11" xfId="0" applyNumberFormat="1" applyFill="1" applyBorder="1" applyAlignment="1">
      <alignment horizontal="right" vertical="center"/>
    </xf>
    <xf numFmtId="4" fontId="0" fillId="0" borderId="10" xfId="0" applyNumberFormat="1" applyFill="1" applyBorder="1" applyAlignment="1"/>
    <xf numFmtId="4" fontId="0" fillId="0" borderId="11" xfId="0" applyNumberFormat="1" applyFill="1" applyBorder="1" applyAlignment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workbookViewId="0">
      <selection activeCell="A80" sqref="A80"/>
    </sheetView>
  </sheetViews>
  <sheetFormatPr defaultRowHeight="15"/>
  <cols>
    <col min="1" max="1" width="6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8.28515625" style="1" customWidth="1"/>
    <col min="6" max="6" width="9.42578125" style="1" customWidth="1"/>
    <col min="7" max="7" width="13" style="1" customWidth="1"/>
    <col min="8" max="8" width="15.85546875" style="1" customWidth="1"/>
    <col min="9" max="9" width="10.140625" style="1" customWidth="1"/>
    <col min="10" max="10" width="12.140625" style="1" customWidth="1"/>
    <col min="11" max="11" width="11.140625" style="1" customWidth="1"/>
    <col min="12" max="12" width="2.28515625" style="1" customWidth="1"/>
  </cols>
  <sheetData>
    <row r="1" spans="1:12"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5"/>
      <c r="I4" s="5">
        <v>2013</v>
      </c>
      <c r="J4" s="7"/>
    </row>
    <row r="5" spans="1:12">
      <c r="C5" s="8"/>
      <c r="D5" s="8"/>
      <c r="E5" s="8"/>
      <c r="F5" s="8"/>
      <c r="G5" s="8"/>
      <c r="H5" s="8"/>
      <c r="I5" s="8"/>
      <c r="J5" s="8"/>
    </row>
    <row r="6" spans="1:12" ht="15.75">
      <c r="A6" s="9" t="s">
        <v>5</v>
      </c>
      <c r="B6" s="8" t="s">
        <v>6</v>
      </c>
      <c r="C6" s="1" t="s">
        <v>7</v>
      </c>
      <c r="D6" s="10" t="s">
        <v>8</v>
      </c>
      <c r="E6" s="11">
        <v>2679.1</v>
      </c>
      <c r="F6" s="1" t="s">
        <v>9</v>
      </c>
    </row>
    <row r="7" spans="1:12" ht="15.75">
      <c r="A7" s="12">
        <v>1333253.03</v>
      </c>
      <c r="B7" s="12"/>
      <c r="C7" s="13" t="s">
        <v>10</v>
      </c>
      <c r="G7" s="11">
        <f>A7-N8</f>
        <v>1333253.03</v>
      </c>
      <c r="H7" s="8" t="s">
        <v>11</v>
      </c>
      <c r="I7" s="14">
        <f>(G7/A7)*100</f>
        <v>100</v>
      </c>
      <c r="J7" s="1" t="s">
        <v>12</v>
      </c>
    </row>
    <row r="8" spans="1:12">
      <c r="A8" s="1" t="s">
        <v>13</v>
      </c>
      <c r="J8" s="1">
        <v>275536.34999999998</v>
      </c>
      <c r="K8" s="1" t="s">
        <v>14</v>
      </c>
    </row>
    <row r="9" spans="1:12">
      <c r="A9" s="1" t="s">
        <v>15</v>
      </c>
    </row>
    <row r="11" spans="1:12">
      <c r="A11" s="1" t="s">
        <v>16</v>
      </c>
      <c r="B11" s="15">
        <v>10184.82</v>
      </c>
      <c r="C11" s="1" t="s">
        <v>17</v>
      </c>
      <c r="E11" s="1" t="s">
        <v>18</v>
      </c>
      <c r="F11" s="15">
        <v>27021.86</v>
      </c>
      <c r="G11" s="1" t="s">
        <v>17</v>
      </c>
      <c r="H11" s="16" t="s">
        <v>19</v>
      </c>
      <c r="I11" s="15">
        <v>15528.85</v>
      </c>
      <c r="J11" s="1" t="s">
        <v>17</v>
      </c>
    </row>
    <row r="12" spans="1:12">
      <c r="A12" s="1" t="s">
        <v>20</v>
      </c>
      <c r="B12" s="15">
        <v>17359.59</v>
      </c>
      <c r="C12" s="1" t="s">
        <v>17</v>
      </c>
      <c r="E12" s="17" t="s">
        <v>21</v>
      </c>
      <c r="F12" s="15">
        <v>11393.99</v>
      </c>
      <c r="G12" s="1" t="s">
        <v>17</v>
      </c>
      <c r="H12" s="17" t="s">
        <v>22</v>
      </c>
      <c r="I12" s="15">
        <v>24783.13</v>
      </c>
      <c r="J12" s="1" t="s">
        <v>17</v>
      </c>
    </row>
    <row r="13" spans="1:12">
      <c r="A13" s="1" t="s">
        <v>23</v>
      </c>
      <c r="B13" s="15">
        <v>12706.71</v>
      </c>
      <c r="C13" s="1" t="s">
        <v>17</v>
      </c>
      <c r="E13" s="16" t="s">
        <v>24</v>
      </c>
      <c r="F13" s="15">
        <v>13181.05</v>
      </c>
      <c r="G13" s="1" t="s">
        <v>17</v>
      </c>
      <c r="H13" s="17"/>
    </row>
    <row r="14" spans="1:12">
      <c r="B14" s="15"/>
      <c r="E14" s="17"/>
      <c r="F14" s="15"/>
    </row>
    <row r="15" spans="1:12" ht="15.75">
      <c r="A15" s="1" t="s">
        <v>25</v>
      </c>
      <c r="J15" s="15">
        <f>G16+G17+G18+G19</f>
        <v>2679.1</v>
      </c>
      <c r="K15" s="18" t="s">
        <v>26</v>
      </c>
    </row>
    <row r="16" spans="1:12">
      <c r="A16" s="19" t="s">
        <v>27</v>
      </c>
      <c r="B16" s="1" t="s">
        <v>28</v>
      </c>
      <c r="G16" s="11">
        <f>(E6*43.5/100)</f>
        <v>1165.4085</v>
      </c>
      <c r="H16" s="1" t="s">
        <v>17</v>
      </c>
    </row>
    <row r="17" spans="1:12">
      <c r="A17" s="19" t="s">
        <v>27</v>
      </c>
      <c r="B17" s="1" t="s">
        <v>29</v>
      </c>
      <c r="G17" s="11">
        <f>(E6*36.6/100)</f>
        <v>980.55060000000003</v>
      </c>
      <c r="H17" s="1" t="s">
        <v>17</v>
      </c>
    </row>
    <row r="18" spans="1:12">
      <c r="A18" s="19" t="s">
        <v>27</v>
      </c>
      <c r="B18" s="1" t="s">
        <v>30</v>
      </c>
      <c r="G18" s="11">
        <f>(E6*12.5/100)</f>
        <v>334.88749999999999</v>
      </c>
      <c r="H18" s="1" t="s">
        <v>17</v>
      </c>
      <c r="K18" s="13"/>
      <c r="L18" s="20"/>
    </row>
    <row r="19" spans="1:12">
      <c r="A19" s="19" t="s">
        <v>27</v>
      </c>
      <c r="B19" s="1" t="s">
        <v>31</v>
      </c>
      <c r="G19" s="11">
        <f>(E6*7.4/100)</f>
        <v>198.2534</v>
      </c>
      <c r="H19" s="1" t="s">
        <v>17</v>
      </c>
    </row>
    <row r="20" spans="1:12">
      <c r="G20" s="21"/>
    </row>
    <row r="21" spans="1:12">
      <c r="A21" s="22" t="s">
        <v>32</v>
      </c>
      <c r="G21" s="11">
        <f>E6*5*12/1.03</f>
        <v>156064.07766990291</v>
      </c>
      <c r="H21" s="1" t="s">
        <v>33</v>
      </c>
    </row>
    <row r="22" spans="1:12" ht="15.75" thickBot="1">
      <c r="A22" s="23">
        <f>G21*I7/100</f>
        <v>156064.07766990291</v>
      </c>
      <c r="B22" s="23"/>
      <c r="C22" s="1" t="s">
        <v>34</v>
      </c>
    </row>
    <row r="23" spans="1:12">
      <c r="A23" s="24" t="s">
        <v>2</v>
      </c>
      <c r="B23" s="25" t="s">
        <v>35</v>
      </c>
      <c r="C23" s="26"/>
      <c r="D23" s="26"/>
      <c r="E23" s="26"/>
      <c r="F23" s="26"/>
      <c r="G23" s="26"/>
      <c r="H23" s="27"/>
      <c r="I23" s="24" t="s">
        <v>36</v>
      </c>
      <c r="J23" s="24" t="s">
        <v>37</v>
      </c>
      <c r="K23" s="25" t="s">
        <v>38</v>
      </c>
      <c r="L23" s="27"/>
    </row>
    <row r="24" spans="1:12" ht="15.75" thickBot="1">
      <c r="A24" s="28" t="s">
        <v>39</v>
      </c>
      <c r="B24" s="29"/>
      <c r="C24" s="30"/>
      <c r="D24" s="30"/>
      <c r="E24" s="30"/>
      <c r="F24" s="30"/>
      <c r="G24" s="30"/>
      <c r="H24" s="31"/>
      <c r="I24" s="28" t="s">
        <v>40</v>
      </c>
      <c r="J24" s="32"/>
      <c r="K24" s="33" t="s">
        <v>41</v>
      </c>
      <c r="L24" s="34"/>
    </row>
    <row r="25" spans="1:12">
      <c r="A25" s="35">
        <v>1</v>
      </c>
      <c r="B25" s="36" t="s">
        <v>42</v>
      </c>
      <c r="C25" s="36"/>
      <c r="D25" s="36"/>
      <c r="E25" s="36"/>
      <c r="F25" s="36"/>
      <c r="G25" s="36"/>
      <c r="H25" s="36"/>
      <c r="I25" s="35" t="s">
        <v>43</v>
      </c>
      <c r="J25" s="37">
        <v>1</v>
      </c>
      <c r="K25" s="38">
        <f>10000*0.1638</f>
        <v>1638</v>
      </c>
      <c r="L25" s="39"/>
    </row>
    <row r="26" spans="1:12">
      <c r="A26" s="37">
        <v>2</v>
      </c>
      <c r="B26" s="36" t="s">
        <v>44</v>
      </c>
      <c r="C26" s="36"/>
      <c r="D26" s="36"/>
      <c r="E26" s="36"/>
      <c r="F26" s="36"/>
      <c r="G26" s="36"/>
      <c r="H26" s="36"/>
      <c r="I26" s="37" t="s">
        <v>43</v>
      </c>
      <c r="J26" s="37">
        <v>2</v>
      </c>
      <c r="K26" s="40">
        <v>429</v>
      </c>
      <c r="L26" s="41"/>
    </row>
    <row r="27" spans="1:12">
      <c r="A27" s="37">
        <v>3</v>
      </c>
      <c r="B27" s="36" t="s">
        <v>45</v>
      </c>
      <c r="C27" s="36"/>
      <c r="D27" s="36"/>
      <c r="E27" s="36"/>
      <c r="F27" s="36"/>
      <c r="G27" s="36"/>
      <c r="H27" s="36"/>
      <c r="I27" s="42" t="s">
        <v>43</v>
      </c>
      <c r="J27" s="43">
        <v>1</v>
      </c>
      <c r="K27" s="40">
        <v>2450</v>
      </c>
      <c r="L27" s="41"/>
    </row>
    <row r="28" spans="1:12">
      <c r="A28" s="37">
        <v>4</v>
      </c>
      <c r="B28" s="44" t="s">
        <v>46</v>
      </c>
      <c r="C28" s="45"/>
      <c r="D28" s="45"/>
      <c r="E28" s="45"/>
      <c r="F28" s="45"/>
      <c r="G28" s="45"/>
      <c r="H28" s="46"/>
      <c r="I28" s="47" t="s">
        <v>47</v>
      </c>
      <c r="J28" s="48">
        <v>323.7</v>
      </c>
      <c r="K28" s="49">
        <f>43000/14842.2*2458.5</f>
        <v>7122.6300683187128</v>
      </c>
      <c r="L28" s="50"/>
    </row>
    <row r="29" spans="1:12">
      <c r="A29" s="37">
        <v>5</v>
      </c>
      <c r="B29" s="36" t="s">
        <v>48</v>
      </c>
      <c r="C29" s="36"/>
      <c r="D29" s="36"/>
      <c r="E29" s="36"/>
      <c r="F29" s="36"/>
      <c r="G29" s="36"/>
      <c r="H29" s="36"/>
      <c r="I29" s="42" t="s">
        <v>43</v>
      </c>
      <c r="J29" s="43">
        <v>1</v>
      </c>
      <c r="K29" s="40">
        <v>585</v>
      </c>
      <c r="L29" s="41"/>
    </row>
    <row r="30" spans="1:12">
      <c r="A30" s="37">
        <v>6</v>
      </c>
      <c r="B30" s="36" t="s">
        <v>49</v>
      </c>
      <c r="C30" s="36"/>
      <c r="D30" s="36"/>
      <c r="E30" s="36"/>
      <c r="F30" s="36"/>
      <c r="G30" s="36"/>
      <c r="H30" s="36"/>
      <c r="I30" s="42" t="s">
        <v>43</v>
      </c>
      <c r="J30" s="43">
        <v>1</v>
      </c>
      <c r="K30" s="40">
        <f>878.82+37.5</f>
        <v>916.32</v>
      </c>
      <c r="L30" s="41"/>
    </row>
    <row r="31" spans="1:12">
      <c r="A31" s="37">
        <v>7</v>
      </c>
      <c r="B31" s="36" t="s">
        <v>50</v>
      </c>
      <c r="C31" s="51"/>
      <c r="D31" s="51"/>
      <c r="E31" s="51"/>
      <c r="F31" s="51"/>
      <c r="G31" s="51"/>
      <c r="H31" s="51"/>
      <c r="I31" s="42" t="s">
        <v>51</v>
      </c>
      <c r="J31" s="43">
        <v>20</v>
      </c>
      <c r="K31" s="40">
        <f>14000*0.33</f>
        <v>4620</v>
      </c>
      <c r="L31" s="41"/>
    </row>
    <row r="32" spans="1:12">
      <c r="A32" s="37">
        <v>8</v>
      </c>
      <c r="B32" s="36" t="s">
        <v>52</v>
      </c>
      <c r="C32" s="36"/>
      <c r="D32" s="36"/>
      <c r="E32" s="36"/>
      <c r="F32" s="36"/>
      <c r="G32" s="36"/>
      <c r="H32" s="36"/>
      <c r="I32" s="42" t="s">
        <v>43</v>
      </c>
      <c r="J32" s="43">
        <v>3</v>
      </c>
      <c r="K32" s="40">
        <f>140*2+400</f>
        <v>680</v>
      </c>
      <c r="L32" s="41"/>
    </row>
    <row r="33" spans="1:12">
      <c r="A33" s="37">
        <v>9</v>
      </c>
      <c r="B33" s="36" t="s">
        <v>53</v>
      </c>
      <c r="C33" s="51"/>
      <c r="D33" s="51"/>
      <c r="E33" s="51"/>
      <c r="F33" s="51"/>
      <c r="G33" s="51"/>
      <c r="H33" s="51"/>
      <c r="I33" s="42" t="s">
        <v>43</v>
      </c>
      <c r="J33" s="43">
        <v>1</v>
      </c>
      <c r="K33" s="40">
        <v>388</v>
      </c>
      <c r="L33" s="41"/>
    </row>
    <row r="34" spans="1:12">
      <c r="A34" s="37">
        <v>10</v>
      </c>
      <c r="B34" s="36" t="s">
        <v>54</v>
      </c>
      <c r="C34" s="36"/>
      <c r="D34" s="36"/>
      <c r="E34" s="36"/>
      <c r="F34" s="36"/>
      <c r="G34" s="36"/>
      <c r="H34" s="36"/>
      <c r="I34" s="42" t="s">
        <v>43</v>
      </c>
      <c r="J34" s="43">
        <v>50</v>
      </c>
      <c r="K34" s="40">
        <f>50*50</f>
        <v>2500</v>
      </c>
      <c r="L34" s="41"/>
    </row>
    <row r="35" spans="1:12">
      <c r="A35" s="37">
        <v>11</v>
      </c>
      <c r="B35" s="36" t="s">
        <v>55</v>
      </c>
      <c r="C35" s="36"/>
      <c r="D35" s="36"/>
      <c r="E35" s="36"/>
      <c r="F35" s="36"/>
      <c r="G35" s="36"/>
      <c r="H35" s="36"/>
      <c r="I35" s="42" t="s">
        <v>43</v>
      </c>
      <c r="J35" s="43">
        <v>1</v>
      </c>
      <c r="K35" s="40">
        <v>3200</v>
      </c>
      <c r="L35" s="41"/>
    </row>
    <row r="36" spans="1:12">
      <c r="A36" s="37">
        <v>12</v>
      </c>
      <c r="B36" s="36" t="s">
        <v>56</v>
      </c>
      <c r="C36" s="36"/>
      <c r="D36" s="36"/>
      <c r="E36" s="36"/>
      <c r="F36" s="36"/>
      <c r="G36" s="36"/>
      <c r="H36" s="36"/>
      <c r="I36" s="42" t="s">
        <v>43</v>
      </c>
      <c r="J36" s="43">
        <v>55</v>
      </c>
      <c r="K36" s="40">
        <f>318*45</f>
        <v>14310</v>
      </c>
      <c r="L36" s="41"/>
    </row>
    <row r="37" spans="1:12">
      <c r="A37" s="37">
        <v>13</v>
      </c>
      <c r="B37" s="36" t="s">
        <v>57</v>
      </c>
      <c r="C37" s="36"/>
      <c r="D37" s="36"/>
      <c r="E37" s="36"/>
      <c r="F37" s="36"/>
      <c r="G37" s="36"/>
      <c r="H37" s="36"/>
      <c r="I37" s="42" t="s">
        <v>43</v>
      </c>
      <c r="J37" s="43">
        <v>1</v>
      </c>
      <c r="K37" s="40">
        <v>500</v>
      </c>
      <c r="L37" s="41"/>
    </row>
    <row r="38" spans="1:12">
      <c r="A38" s="37">
        <v>14</v>
      </c>
      <c r="B38" s="36" t="s">
        <v>58</v>
      </c>
      <c r="C38" s="36"/>
      <c r="D38" s="36"/>
      <c r="E38" s="36"/>
      <c r="F38" s="36"/>
      <c r="G38" s="36"/>
      <c r="H38" s="36"/>
      <c r="I38" s="42" t="s">
        <v>43</v>
      </c>
      <c r="J38" s="43">
        <v>1</v>
      </c>
      <c r="K38" s="40">
        <v>1666</v>
      </c>
      <c r="L38" s="41"/>
    </row>
    <row r="39" spans="1:12">
      <c r="A39" s="37">
        <v>15</v>
      </c>
      <c r="B39" s="36" t="s">
        <v>59</v>
      </c>
      <c r="C39" s="36"/>
      <c r="D39" s="36"/>
      <c r="E39" s="36"/>
      <c r="F39" s="36"/>
      <c r="G39" s="36"/>
      <c r="H39" s="36"/>
      <c r="I39" s="42" t="s">
        <v>43</v>
      </c>
      <c r="J39" s="43">
        <f>1+1+1</f>
        <v>3</v>
      </c>
      <c r="K39" s="40">
        <v>1426</v>
      </c>
      <c r="L39" s="41"/>
    </row>
    <row r="40" spans="1:12">
      <c r="A40" s="37">
        <v>16</v>
      </c>
      <c r="B40" s="52" t="s">
        <v>60</v>
      </c>
      <c r="C40" s="52"/>
      <c r="D40" s="52"/>
      <c r="E40" s="52"/>
      <c r="F40" s="52"/>
      <c r="G40" s="52"/>
      <c r="H40" s="52"/>
      <c r="I40" s="43" t="s">
        <v>61</v>
      </c>
      <c r="J40" s="43">
        <v>1</v>
      </c>
      <c r="K40" s="40">
        <v>3000</v>
      </c>
      <c r="L40" s="41"/>
    </row>
    <row r="41" spans="1:12">
      <c r="A41" s="37">
        <v>17</v>
      </c>
      <c r="B41" s="36" t="s">
        <v>62</v>
      </c>
      <c r="C41" s="51"/>
      <c r="D41" s="51"/>
      <c r="E41" s="51"/>
      <c r="F41" s="51"/>
      <c r="G41" s="51"/>
      <c r="H41" s="51"/>
      <c r="I41" s="42" t="s">
        <v>47</v>
      </c>
      <c r="J41" s="48">
        <v>357.4</v>
      </c>
      <c r="K41" s="38">
        <v>1038.8</v>
      </c>
      <c r="L41" s="39"/>
    </row>
    <row r="42" spans="1:12">
      <c r="A42" s="37">
        <v>18</v>
      </c>
      <c r="B42" s="36" t="s">
        <v>63</v>
      </c>
      <c r="C42" s="51"/>
      <c r="D42" s="51"/>
      <c r="E42" s="51"/>
      <c r="F42" s="51"/>
      <c r="G42" s="51"/>
      <c r="H42" s="51"/>
      <c r="I42" s="42" t="s">
        <v>47</v>
      </c>
      <c r="J42" s="48">
        <v>357.4</v>
      </c>
      <c r="K42" s="38">
        <v>2733</v>
      </c>
      <c r="L42" s="39"/>
    </row>
    <row r="43" spans="1:12">
      <c r="A43" s="37">
        <v>19</v>
      </c>
      <c r="B43" s="36" t="s">
        <v>64</v>
      </c>
      <c r="C43" s="51"/>
      <c r="D43" s="51"/>
      <c r="E43" s="51"/>
      <c r="F43" s="51"/>
      <c r="G43" s="51"/>
      <c r="H43" s="51"/>
      <c r="I43" s="42" t="s">
        <v>51</v>
      </c>
      <c r="J43" s="43">
        <v>20</v>
      </c>
      <c r="K43" s="38">
        <v>2800</v>
      </c>
      <c r="L43" s="39"/>
    </row>
    <row r="44" spans="1:12">
      <c r="A44" s="37">
        <v>20</v>
      </c>
      <c r="B44" s="36" t="s">
        <v>65</v>
      </c>
      <c r="C44" s="36"/>
      <c r="D44" s="36"/>
      <c r="E44" s="36"/>
      <c r="F44" s="36"/>
      <c r="G44" s="36"/>
      <c r="H44" s="36"/>
      <c r="I44" s="42" t="s">
        <v>43</v>
      </c>
      <c r="J44" s="43">
        <v>1</v>
      </c>
      <c r="K44" s="40">
        <v>6400</v>
      </c>
      <c r="L44" s="41"/>
    </row>
    <row r="45" spans="1:12">
      <c r="A45" s="37">
        <v>21</v>
      </c>
      <c r="B45" s="53" t="s">
        <v>66</v>
      </c>
      <c r="C45" s="36"/>
      <c r="D45" s="36"/>
      <c r="E45" s="36"/>
      <c r="F45" s="36"/>
      <c r="G45" s="36"/>
      <c r="H45" s="54"/>
      <c r="I45" s="43" t="s">
        <v>67</v>
      </c>
      <c r="J45" s="43">
        <v>10</v>
      </c>
      <c r="K45" s="40">
        <f>6000*0.074</f>
        <v>444</v>
      </c>
      <c r="L45" s="41"/>
    </row>
    <row r="46" spans="1:12">
      <c r="A46" s="37">
        <v>22</v>
      </c>
      <c r="B46" s="53" t="s">
        <v>68</v>
      </c>
      <c r="C46" s="36"/>
      <c r="D46" s="36"/>
      <c r="E46" s="36"/>
      <c r="F46" s="36"/>
      <c r="G46" s="36"/>
      <c r="H46" s="54"/>
      <c r="I46" s="43" t="s">
        <v>67</v>
      </c>
      <c r="J46" s="43">
        <v>10</v>
      </c>
      <c r="K46" s="40">
        <f>6000*0.074</f>
        <v>444</v>
      </c>
      <c r="L46" s="41"/>
    </row>
    <row r="47" spans="1:12">
      <c r="A47" s="37">
        <v>23</v>
      </c>
      <c r="B47" s="36" t="s">
        <v>69</v>
      </c>
      <c r="C47" s="36"/>
      <c r="D47" s="36"/>
      <c r="E47" s="36"/>
      <c r="F47" s="36"/>
      <c r="G47" s="36"/>
      <c r="H47" s="36"/>
      <c r="I47" s="42" t="s">
        <v>43</v>
      </c>
      <c r="J47" s="43">
        <v>2</v>
      </c>
      <c r="K47" s="40">
        <f>12000/2</f>
        <v>6000</v>
      </c>
      <c r="L47" s="41"/>
    </row>
    <row r="48" spans="1:12">
      <c r="A48" s="37">
        <v>24</v>
      </c>
      <c r="B48" s="36" t="s">
        <v>70</v>
      </c>
      <c r="C48" s="36"/>
      <c r="D48" s="36"/>
      <c r="E48" s="36"/>
      <c r="F48" s="36"/>
      <c r="G48" s="36"/>
      <c r="H48" s="36"/>
      <c r="I48" s="42" t="s">
        <v>43</v>
      </c>
      <c r="J48" s="43">
        <v>1</v>
      </c>
      <c r="K48" s="40">
        <v>16800</v>
      </c>
      <c r="L48" s="41"/>
    </row>
    <row r="49" spans="1:12">
      <c r="A49" s="37">
        <v>25</v>
      </c>
      <c r="B49" s="36" t="s">
        <v>71</v>
      </c>
      <c r="C49" s="36"/>
      <c r="D49" s="36"/>
      <c r="E49" s="36"/>
      <c r="F49" s="36"/>
      <c r="G49" s="36"/>
      <c r="H49" s="36"/>
      <c r="I49" s="42" t="s">
        <v>43</v>
      </c>
      <c r="J49" s="43">
        <v>4</v>
      </c>
      <c r="K49" s="40">
        <f>10000/2.7</f>
        <v>3703.7037037037035</v>
      </c>
      <c r="L49" s="41"/>
    </row>
    <row r="50" spans="1:12">
      <c r="A50" s="37">
        <v>26</v>
      </c>
      <c r="B50" s="36" t="s">
        <v>72</v>
      </c>
      <c r="C50" s="36"/>
      <c r="D50" s="36"/>
      <c r="E50" s="36"/>
      <c r="F50" s="36"/>
      <c r="G50" s="36"/>
      <c r="H50" s="36"/>
      <c r="I50" s="42" t="s">
        <v>43</v>
      </c>
      <c r="J50" s="43">
        <v>1</v>
      </c>
      <c r="K50" s="40">
        <v>14375</v>
      </c>
      <c r="L50" s="41"/>
    </row>
    <row r="51" spans="1:12">
      <c r="A51" s="37">
        <v>27</v>
      </c>
      <c r="B51" s="36" t="s">
        <v>73</v>
      </c>
      <c r="C51" s="36"/>
      <c r="D51" s="36"/>
      <c r="E51" s="36"/>
      <c r="F51" s="36"/>
      <c r="G51" s="36"/>
      <c r="H51" s="36"/>
      <c r="I51" s="42" t="s">
        <v>43</v>
      </c>
      <c r="J51" s="43">
        <v>1</v>
      </c>
      <c r="K51" s="40">
        <v>9000</v>
      </c>
      <c r="L51" s="41"/>
    </row>
    <row r="52" spans="1:12">
      <c r="A52" s="37">
        <v>28</v>
      </c>
      <c r="B52" s="36" t="s">
        <v>74</v>
      </c>
      <c r="C52" s="36"/>
      <c r="D52" s="36"/>
      <c r="E52" s="36"/>
      <c r="F52" s="36"/>
      <c r="G52" s="36"/>
      <c r="H52" s="36"/>
      <c r="I52" s="42" t="s">
        <v>43</v>
      </c>
      <c r="J52" s="43">
        <v>1</v>
      </c>
      <c r="K52" s="40">
        <v>10900</v>
      </c>
      <c r="L52" s="41"/>
    </row>
    <row r="53" spans="1:12">
      <c r="A53" s="37">
        <v>29</v>
      </c>
      <c r="B53" s="52" t="s">
        <v>75</v>
      </c>
      <c r="C53" s="52"/>
      <c r="D53" s="52"/>
      <c r="E53" s="52"/>
      <c r="F53" s="52"/>
      <c r="G53" s="52"/>
      <c r="H53" s="52"/>
      <c r="I53" s="42" t="s">
        <v>43</v>
      </c>
      <c r="J53" s="43">
        <v>1</v>
      </c>
      <c r="K53" s="40">
        <v>148.33000000000001</v>
      </c>
      <c r="L53" s="41"/>
    </row>
    <row r="54" spans="1:12">
      <c r="A54" s="37">
        <v>30</v>
      </c>
      <c r="B54" s="36" t="s">
        <v>76</v>
      </c>
      <c r="C54" s="36"/>
      <c r="D54" s="36"/>
      <c r="E54" s="36"/>
      <c r="F54" s="36"/>
      <c r="G54" s="36"/>
      <c r="H54" s="36"/>
      <c r="I54" s="42" t="s">
        <v>43</v>
      </c>
      <c r="J54" s="43">
        <v>6</v>
      </c>
      <c r="K54" s="40">
        <f>6*140</f>
        <v>840</v>
      </c>
      <c r="L54" s="41"/>
    </row>
    <row r="55" spans="1:12">
      <c r="A55" s="37">
        <v>31</v>
      </c>
      <c r="B55" s="36" t="s">
        <v>77</v>
      </c>
      <c r="C55" s="36"/>
      <c r="D55" s="36"/>
      <c r="E55" s="36"/>
      <c r="F55" s="36"/>
      <c r="G55" s="36"/>
      <c r="H55" s="36"/>
      <c r="I55" s="43" t="s">
        <v>43</v>
      </c>
      <c r="J55" s="43">
        <v>9</v>
      </c>
      <c r="K55" s="38">
        <f>4730*0.1533</f>
        <v>725.10899999999992</v>
      </c>
      <c r="L55" s="39"/>
    </row>
    <row r="56" spans="1:12">
      <c r="A56" s="37">
        <v>32</v>
      </c>
      <c r="B56" s="53" t="s">
        <v>78</v>
      </c>
      <c r="C56" s="36"/>
      <c r="D56" s="36"/>
      <c r="E56" s="36"/>
      <c r="F56" s="36"/>
      <c r="G56" s="36"/>
      <c r="H56" s="54"/>
      <c r="I56" s="43" t="s">
        <v>43</v>
      </c>
      <c r="J56" s="43">
        <v>8</v>
      </c>
      <c r="K56" s="55">
        <f>2205.26+18550+1600+500/2</f>
        <v>22605.260000000002</v>
      </c>
      <c r="L56" s="56"/>
    </row>
    <row r="57" spans="1:12">
      <c r="A57" s="37">
        <v>33</v>
      </c>
      <c r="B57" s="53" t="s">
        <v>79</v>
      </c>
      <c r="C57" s="36"/>
      <c r="D57" s="36"/>
      <c r="E57" s="36"/>
      <c r="F57" s="36"/>
      <c r="G57" s="36"/>
      <c r="H57" s="54"/>
      <c r="I57" s="43" t="s">
        <v>43</v>
      </c>
      <c r="J57" s="43">
        <v>1</v>
      </c>
      <c r="K57" s="38">
        <v>16500</v>
      </c>
      <c r="L57" s="39"/>
    </row>
    <row r="58" spans="1:12">
      <c r="A58" s="37">
        <v>34</v>
      </c>
      <c r="B58" s="36" t="s">
        <v>80</v>
      </c>
      <c r="C58" s="36"/>
      <c r="D58" s="36"/>
      <c r="E58" s="36"/>
      <c r="F58" s="36"/>
      <c r="G58" s="36"/>
      <c r="H58" s="36"/>
      <c r="I58" s="42" t="s">
        <v>43</v>
      </c>
      <c r="J58" s="43">
        <v>1</v>
      </c>
      <c r="K58" s="57">
        <v>6500</v>
      </c>
      <c r="L58" s="58"/>
    </row>
    <row r="59" spans="1:12">
      <c r="A59" s="37">
        <v>35</v>
      </c>
      <c r="B59" s="53" t="s">
        <v>81</v>
      </c>
      <c r="C59" s="36"/>
      <c r="D59" s="36"/>
      <c r="E59" s="36"/>
      <c r="F59" s="36"/>
      <c r="G59" s="36"/>
      <c r="H59" s="54"/>
      <c r="I59" s="43" t="s">
        <v>43</v>
      </c>
      <c r="J59" s="43">
        <v>1</v>
      </c>
      <c r="K59" s="59">
        <f>6451/6</f>
        <v>1075.1666666666667</v>
      </c>
      <c r="L59" s="60"/>
    </row>
    <row r="60" spans="1:12">
      <c r="A60" s="61"/>
      <c r="B60" s="36" t="s">
        <v>82</v>
      </c>
      <c r="C60" s="36"/>
      <c r="D60" s="36"/>
      <c r="E60" s="36"/>
      <c r="F60" s="36"/>
      <c r="G60" s="36"/>
      <c r="H60" s="36"/>
      <c r="I60" s="62"/>
      <c r="J60" s="61"/>
      <c r="K60" s="49">
        <f>SUM(K25:L59)</f>
        <v>168463.31943868907</v>
      </c>
      <c r="L60" s="50"/>
    </row>
    <row r="61" spans="1:12" ht="15.75" thickBot="1">
      <c r="A61" s="63"/>
      <c r="B61" s="64" t="s">
        <v>83</v>
      </c>
      <c r="C61" s="64"/>
      <c r="D61" s="64"/>
      <c r="E61" s="64"/>
      <c r="F61" s="64"/>
      <c r="G61" s="64"/>
      <c r="H61" s="64"/>
      <c r="I61" s="65"/>
      <c r="J61" s="63"/>
      <c r="K61" s="66">
        <f>K60*0.14</f>
        <v>23584.86472141647</v>
      </c>
      <c r="L61" s="67"/>
    </row>
    <row r="62" spans="1:12" ht="16.5" thickBot="1">
      <c r="A62" s="68"/>
      <c r="B62" s="69" t="s">
        <v>84</v>
      </c>
      <c r="C62" s="70"/>
      <c r="D62" s="70"/>
      <c r="E62" s="70"/>
      <c r="F62" s="70"/>
      <c r="G62" s="70"/>
      <c r="H62" s="71"/>
      <c r="I62" s="68"/>
      <c r="J62" s="68"/>
      <c r="K62" s="72">
        <f>SUM(K60:L61)</f>
        <v>192048.18416010553</v>
      </c>
      <c r="L62" s="73"/>
    </row>
    <row r="63" spans="1:12">
      <c r="A63" s="1" t="s">
        <v>85</v>
      </c>
    </row>
    <row r="64" spans="1:12">
      <c r="A64" s="1" t="s">
        <v>86</v>
      </c>
      <c r="D64" s="8">
        <f>I4</f>
        <v>2013</v>
      </c>
      <c r="E64" s="1" t="s">
        <v>87</v>
      </c>
      <c r="G64" s="74">
        <f>K62-G21</f>
        <v>35984.106490202626</v>
      </c>
      <c r="H64" s="1" t="s">
        <v>88</v>
      </c>
    </row>
    <row r="65" spans="1:12" ht="15.75" thickBot="1">
      <c r="A65" s="1" t="s">
        <v>89</v>
      </c>
      <c r="B65" s="8">
        <f>I4</f>
        <v>2013</v>
      </c>
      <c r="C65" s="1" t="s">
        <v>90</v>
      </c>
    </row>
    <row r="66" spans="1:12">
      <c r="A66" s="75" t="s">
        <v>2</v>
      </c>
      <c r="B66" s="76" t="s">
        <v>91</v>
      </c>
      <c r="C66" s="77"/>
      <c r="D66" s="77"/>
      <c r="E66" s="77"/>
      <c r="F66" s="76" t="s">
        <v>92</v>
      </c>
      <c r="G66" s="77"/>
      <c r="H66" s="78"/>
      <c r="I66" s="76" t="s">
        <v>93</v>
      </c>
      <c r="J66" s="77"/>
      <c r="K66" s="77"/>
      <c r="L66" s="78"/>
    </row>
    <row r="67" spans="1:12" ht="15.75" thickBot="1">
      <c r="A67" s="79"/>
      <c r="B67" s="80"/>
      <c r="C67" s="81"/>
      <c r="D67" s="81"/>
      <c r="E67" s="81"/>
      <c r="F67" s="80"/>
      <c r="G67" s="81"/>
      <c r="H67" s="82"/>
      <c r="I67" s="80" t="s">
        <v>94</v>
      </c>
      <c r="J67" s="81"/>
      <c r="K67" s="81"/>
      <c r="L67" s="82"/>
    </row>
    <row r="68" spans="1:12">
      <c r="A68" s="83" t="s">
        <v>95</v>
      </c>
      <c r="B68" s="84" t="s">
        <v>96</v>
      </c>
      <c r="C68" s="85"/>
      <c r="D68" s="85"/>
      <c r="E68" s="86"/>
      <c r="F68" s="87" t="s">
        <v>97</v>
      </c>
      <c r="G68" s="88"/>
      <c r="H68" s="89"/>
      <c r="I68" s="87" t="s">
        <v>98</v>
      </c>
      <c r="J68" s="88"/>
      <c r="K68" s="88"/>
      <c r="L68" s="89"/>
    </row>
    <row r="69" spans="1:12">
      <c r="A69" s="43" t="s">
        <v>99</v>
      </c>
      <c r="B69" s="53" t="s">
        <v>100</v>
      </c>
      <c r="C69" s="36"/>
      <c r="D69" s="36"/>
      <c r="E69" s="54"/>
      <c r="F69" s="90" t="s">
        <v>101</v>
      </c>
      <c r="G69" s="91"/>
      <c r="H69" s="92"/>
      <c r="I69" s="90" t="s">
        <v>102</v>
      </c>
      <c r="J69" s="91"/>
      <c r="K69" s="91"/>
      <c r="L69" s="92"/>
    </row>
    <row r="70" spans="1:12">
      <c r="A70" s="43" t="s">
        <v>103</v>
      </c>
      <c r="B70" s="53" t="s">
        <v>104</v>
      </c>
      <c r="C70" s="36"/>
      <c r="D70" s="36"/>
      <c r="E70" s="54"/>
      <c r="F70" s="90" t="s">
        <v>105</v>
      </c>
      <c r="G70" s="91"/>
      <c r="H70" s="92"/>
      <c r="I70" s="90" t="s">
        <v>106</v>
      </c>
      <c r="J70" s="91"/>
      <c r="K70" s="91"/>
      <c r="L70" s="92"/>
    </row>
    <row r="71" spans="1:12">
      <c r="A71" s="43" t="s">
        <v>107</v>
      </c>
      <c r="B71" s="53" t="s">
        <v>108</v>
      </c>
      <c r="C71" s="36"/>
      <c r="D71" s="36"/>
      <c r="E71" s="54"/>
      <c r="F71" s="90" t="s">
        <v>109</v>
      </c>
      <c r="G71" s="91"/>
      <c r="H71" s="92"/>
      <c r="I71" s="90" t="s">
        <v>110</v>
      </c>
      <c r="J71" s="91"/>
      <c r="K71" s="91"/>
      <c r="L71" s="92"/>
    </row>
    <row r="72" spans="1:12">
      <c r="A72" s="43" t="s">
        <v>111</v>
      </c>
      <c r="B72" s="53" t="s">
        <v>112</v>
      </c>
      <c r="C72" s="36"/>
      <c r="D72" s="36"/>
      <c r="E72" s="54"/>
      <c r="F72" s="90" t="s">
        <v>113</v>
      </c>
      <c r="G72" s="91"/>
      <c r="H72" s="92"/>
      <c r="I72" s="90" t="s">
        <v>114</v>
      </c>
      <c r="J72" s="91"/>
      <c r="K72" s="91"/>
      <c r="L72" s="92"/>
    </row>
    <row r="73" spans="1:12" ht="15.75" thickBot="1">
      <c r="A73" s="93" t="s">
        <v>115</v>
      </c>
      <c r="B73" s="94" t="s">
        <v>116</v>
      </c>
      <c r="C73" s="95"/>
      <c r="D73" s="95"/>
      <c r="E73" s="96"/>
      <c r="F73" s="29" t="s">
        <v>117</v>
      </c>
      <c r="G73" s="30"/>
      <c r="H73" s="31"/>
      <c r="I73" s="29" t="s">
        <v>118</v>
      </c>
      <c r="J73" s="30"/>
      <c r="K73" s="30"/>
      <c r="L73" s="31"/>
    </row>
    <row r="75" spans="1:12">
      <c r="A75" s="97" t="s">
        <v>119</v>
      </c>
      <c r="B75" s="8">
        <f>I4+1</f>
        <v>2014</v>
      </c>
      <c r="C75" s="1" t="s">
        <v>120</v>
      </c>
    </row>
    <row r="76" spans="1:12">
      <c r="A76" s="98" t="s">
        <v>121</v>
      </c>
    </row>
    <row r="77" spans="1:12">
      <c r="A77" s="17" t="s">
        <v>122</v>
      </c>
    </row>
    <row r="78" spans="1:12">
      <c r="A78" s="98" t="s">
        <v>123</v>
      </c>
      <c r="F78" s="14">
        <f>H96</f>
        <v>3.0322405064574744</v>
      </c>
      <c r="G78" s="1" t="s">
        <v>124</v>
      </c>
    </row>
    <row r="79" spans="1:12">
      <c r="A79" s="98" t="s">
        <v>125</v>
      </c>
      <c r="C79" s="99"/>
      <c r="G79" s="8"/>
    </row>
    <row r="80" spans="1:12">
      <c r="A80" s="98" t="s">
        <v>149</v>
      </c>
      <c r="E80" s="8"/>
      <c r="K80" s="8"/>
    </row>
    <row r="81" spans="1:12">
      <c r="A81" s="100" t="s">
        <v>126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7"/>
    </row>
    <row r="82" spans="1:12">
      <c r="A82" s="101" t="s">
        <v>127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</row>
    <row r="83" spans="1:12">
      <c r="A83" s="101" t="s">
        <v>128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</row>
    <row r="84" spans="1:12">
      <c r="A84" s="100"/>
      <c r="B84" s="102"/>
      <c r="C84" s="102"/>
      <c r="D84" s="102"/>
      <c r="E84" s="102"/>
      <c r="F84" s="102"/>
      <c r="G84" s="102"/>
      <c r="H84" s="102"/>
      <c r="I84" s="102"/>
      <c r="J84" s="102"/>
      <c r="K84" s="102"/>
    </row>
    <row r="85" spans="1:12">
      <c r="A85" s="98" t="s">
        <v>129</v>
      </c>
      <c r="B85" s="8">
        <f>I4+1</f>
        <v>2014</v>
      </c>
      <c r="C85" s="1" t="s">
        <v>130</v>
      </c>
    </row>
    <row r="86" spans="1:12">
      <c r="A86" s="98" t="s">
        <v>131</v>
      </c>
    </row>
    <row r="87" spans="1:12">
      <c r="A87" s="98" t="s">
        <v>132</v>
      </c>
      <c r="J87" s="15">
        <v>15000</v>
      </c>
      <c r="K87" s="1" t="s">
        <v>17</v>
      </c>
    </row>
    <row r="88" spans="1:12">
      <c r="A88" s="101" t="s">
        <v>133</v>
      </c>
      <c r="B88" s="101"/>
      <c r="C88" s="101"/>
      <c r="D88" s="101"/>
      <c r="E88" s="101"/>
      <c r="J88" s="15">
        <v>10000</v>
      </c>
      <c r="K88" s="1" t="s">
        <v>17</v>
      </c>
    </row>
    <row r="89" spans="1:12">
      <c r="A89" s="98" t="s">
        <v>134</v>
      </c>
      <c r="J89" s="15">
        <v>1500</v>
      </c>
      <c r="K89" s="1" t="s">
        <v>17</v>
      </c>
    </row>
    <row r="90" spans="1:12">
      <c r="A90" s="98" t="s">
        <v>135</v>
      </c>
      <c r="J90" s="15">
        <v>15000</v>
      </c>
      <c r="K90" s="1" t="s">
        <v>17</v>
      </c>
    </row>
    <row r="91" spans="1:12">
      <c r="A91" s="98" t="s">
        <v>136</v>
      </c>
      <c r="J91" s="15">
        <v>8000</v>
      </c>
      <c r="K91" s="1" t="s">
        <v>17</v>
      </c>
    </row>
    <row r="92" spans="1:12">
      <c r="A92" s="98" t="s">
        <v>137</v>
      </c>
      <c r="J92" s="15">
        <v>8000</v>
      </c>
      <c r="K92" s="1" t="s">
        <v>17</v>
      </c>
    </row>
    <row r="93" spans="1:12">
      <c r="A93" s="98" t="s">
        <v>138</v>
      </c>
      <c r="B93"/>
      <c r="C93"/>
      <c r="D93"/>
      <c r="E93"/>
      <c r="F93"/>
      <c r="G93"/>
      <c r="H93"/>
      <c r="I93"/>
      <c r="J93" s="103">
        <v>4000</v>
      </c>
      <c r="K93" t="s">
        <v>17</v>
      </c>
      <c r="L93"/>
    </row>
    <row r="94" spans="1:12">
      <c r="A94" s="104" t="s">
        <v>139</v>
      </c>
      <c r="J94" s="11">
        <f>SUM(J87:J93)</f>
        <v>61500</v>
      </c>
      <c r="K94" s="105" t="s">
        <v>140</v>
      </c>
    </row>
    <row r="95" spans="1:12">
      <c r="A95" s="98" t="s">
        <v>141</v>
      </c>
      <c r="H95" s="8">
        <f>I4</f>
        <v>2013</v>
      </c>
      <c r="I95" s="1" t="s">
        <v>142</v>
      </c>
      <c r="K95" s="11">
        <f>G64</f>
        <v>35984.106490202626</v>
      </c>
    </row>
    <row r="96" spans="1:12">
      <c r="A96" s="98" t="s">
        <v>143</v>
      </c>
      <c r="C96" s="74">
        <f>J94+K95</f>
        <v>97484.106490202626</v>
      </c>
      <c r="D96" s="8" t="s">
        <v>144</v>
      </c>
      <c r="E96" s="106">
        <f>I4+1</f>
        <v>2014</v>
      </c>
      <c r="F96" s="1" t="s">
        <v>145</v>
      </c>
      <c r="H96" s="14">
        <f>C96/(E6*12)</f>
        <v>3.0322405064574744</v>
      </c>
      <c r="I96" s="1" t="s">
        <v>146</v>
      </c>
    </row>
    <row r="98" spans="2:12">
      <c r="B98" s="1" t="s">
        <v>147</v>
      </c>
    </row>
    <row r="99" spans="2:12">
      <c r="B99" s="1" t="s">
        <v>92</v>
      </c>
      <c r="I99" s="1" t="s">
        <v>148</v>
      </c>
    </row>
    <row r="100" spans="2:12">
      <c r="L100" s="2"/>
    </row>
  </sheetData>
  <mergeCells count="110">
    <mergeCell ref="B73:E73"/>
    <mergeCell ref="F73:H73"/>
    <mergeCell ref="I73:L73"/>
    <mergeCell ref="A82:L82"/>
    <mergeCell ref="A83:L83"/>
    <mergeCell ref="A88:E88"/>
    <mergeCell ref="B71:E71"/>
    <mergeCell ref="F71:H71"/>
    <mergeCell ref="I71:L71"/>
    <mergeCell ref="B72:E72"/>
    <mergeCell ref="F72:H72"/>
    <mergeCell ref="I72:L72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0:H60"/>
    <mergeCell ref="K60:L60"/>
    <mergeCell ref="B61:H61"/>
    <mergeCell ref="K61:L61"/>
    <mergeCell ref="K62:L62"/>
    <mergeCell ref="B66:E66"/>
    <mergeCell ref="F66:H66"/>
    <mergeCell ref="I66:L66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22:B22"/>
    <mergeCell ref="B23:H23"/>
    <mergeCell ref="K23:L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2014-04-11T00:31:51Z</dcterms:modified>
</cp:coreProperties>
</file>