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58" i="1"/>
  <c r="J56"/>
  <c r="K29"/>
  <c r="K28"/>
  <c r="K25"/>
  <c r="K24"/>
  <c r="K22"/>
  <c r="K21"/>
  <c r="K20"/>
  <c r="K19"/>
  <c r="K18"/>
  <c r="K30" s="1"/>
  <c r="G14"/>
  <c r="A15" s="1"/>
  <c r="G7"/>
  <c r="I7" s="1"/>
  <c r="B6"/>
  <c r="K31" l="1"/>
  <c r="K32"/>
  <c r="G35" s="1"/>
  <c r="J57" s="1"/>
  <c r="C58" s="1"/>
</calcChain>
</file>

<file path=xl/sharedStrings.xml><?xml version="1.0" encoding="utf-8"?>
<sst xmlns="http://schemas.openxmlformats.org/spreadsheetml/2006/main" count="128" uniqueCount="106">
  <si>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</si>
  <si>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</si>
  <si>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</si>
  <si>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12</t>
  </si>
  <si>
    <t xml:space="preserve">по ул.    Профсоюзная  за </t>
  </si>
  <si>
    <t xml:space="preserve">период </t>
  </si>
  <si>
    <t>с 1 сентября   2013 года.</t>
  </si>
  <si>
    <t xml:space="preserve">1. В </t>
  </si>
  <si>
    <t>по дому</t>
  </si>
  <si>
    <t>12   (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</si>
  <si>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</si>
  <si>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</si>
  <si>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>руб (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</si>
  <si>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</si>
  <si>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</si>
  <si>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</si>
  <si>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</si>
  <si>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 xml:space="preserve">кв. 3-       </t>
  </si>
  <si>
    <t>руб.</t>
  </si>
  <si>
    <t>кв. 7 -</t>
  </si>
  <si>
    <t xml:space="preserve">кв. 4-       </t>
  </si>
  <si>
    <t xml:space="preserve">кв. 6-       </t>
  </si>
  <si>
    <t>3.  Плата за текущий ремонт, начисленная в размере</t>
  </si>
  <si>
    <t xml:space="preserve">   рубля   (поступило  от  жителей </t>
  </si>
  <si>
    <t>рубля),     направлены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</si>
  <si>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</si>
  <si>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</si>
  <si>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</si>
  <si>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</si>
  <si>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</si>
  <si>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</si>
  <si>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</si>
  <si>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Замена ламп накаливания на энергосберегающие, с установкой фотореле.</t>
  </si>
  <si>
    <t>шт.</t>
  </si>
  <si>
    <t>Установка поэтажных табличек.</t>
  </si>
  <si>
    <t>Ремонт наружного освещения.</t>
  </si>
  <si>
    <t>Наклейки - обозначения в ИТП.</t>
  </si>
  <si>
    <t>компл.</t>
  </si>
  <si>
    <t>Разовый вывоз мусора и негабаритных отходов в ноябре (15%).</t>
  </si>
  <si>
    <r>
      <t>м</t>
    </r>
    <r>
      <rPr>
        <sz val="11"/>
        <color theme="1"/>
        <rFont val="Calibri"/>
        <family val="2"/>
        <charset val="204"/>
      </rPr>
      <t>³</t>
    </r>
  </si>
  <si>
    <t>Монтаж уголка на ступени лестничного марша (для устранения скольжения)</t>
  </si>
  <si>
    <t xml:space="preserve">Изготовление стола-верстака для столярно-слесарных работ (15%). </t>
  </si>
  <si>
    <t>Тех.обслуживание ТП"Профсоюзная" от 01.10.2012 (4,5%)</t>
  </si>
  <si>
    <t>мес.</t>
  </si>
  <si>
    <t>Монтаж розетки в подвале.</t>
  </si>
  <si>
    <t>Монтаж табличек "Осторожно падение снега с крыши"</t>
  </si>
  <si>
    <t>Изготовление информационных листовок.</t>
  </si>
  <si>
    <t>Установка новогодней елки</t>
  </si>
  <si>
    <t>Всего:</t>
  </si>
  <si>
    <t>Управление МКД (14%)</t>
  </si>
  <si>
    <t>ИТОГО:</t>
  </si>
  <si>
    <t xml:space="preserve">Перерасход(+) или экономия (-) средств текущего ремонта общего имущества многоквартирного дома по </t>
  </si>
  <si>
    <t xml:space="preserve">состоянию  на   01  августа </t>
  </si>
  <si>
    <t xml:space="preserve">года составляет </t>
  </si>
  <si>
    <t>рубля.</t>
  </si>
  <si>
    <t>5.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</si>
  <si>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</si>
  <si>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</si>
  <si>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</si>
  <si>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</si>
  <si>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</si>
  <si>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</si>
  <si>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</si>
  <si>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11,20 руб./м</t>
    </r>
    <r>
      <rPr>
        <sz val="11"/>
        <color theme="1"/>
        <rFont val="Calibri"/>
        <family val="2"/>
        <charset val="204"/>
      </rPr>
      <t>²</t>
    </r>
  </si>
  <si>
    <t>13,50 руб./м²</t>
  </si>
  <si>
    <t>2.</t>
  </si>
  <si>
    <t>Текущий ремонт общего имущества.</t>
  </si>
  <si>
    <r>
      <t>5,45 руб./м</t>
    </r>
    <r>
      <rPr>
        <sz val="11"/>
        <color theme="1"/>
        <rFont val="Calibri"/>
        <family val="2"/>
        <charset val="204"/>
      </rPr>
      <t>²</t>
    </r>
  </si>
  <si>
    <t>4,74 руб./м²</t>
  </si>
  <si>
    <t>3.</t>
  </si>
  <si>
    <t>Содежание общедом. приборов учета.</t>
  </si>
  <si>
    <t>0,019 Гкал/м</t>
  </si>
  <si>
    <t>0,027 Гкал/м</t>
  </si>
  <si>
    <t>4.</t>
  </si>
  <si>
    <t>Горячее водоснабжение.</t>
  </si>
  <si>
    <t>251,15 руб./чел.</t>
  </si>
  <si>
    <t>301,44 руб./чел.</t>
  </si>
  <si>
    <t>5.</t>
  </si>
  <si>
    <t>Холодное водоснабжение.</t>
  </si>
  <si>
    <t>59,76 руб./чел.</t>
  </si>
  <si>
    <t>74,71 руб./чел.</t>
  </si>
  <si>
    <t>6.</t>
  </si>
  <si>
    <t>Водоотведение.</t>
  </si>
  <si>
    <t>93,46 руб./чел.</t>
  </si>
  <si>
    <t>116,82 руб./чел.</t>
  </si>
  <si>
    <t>6.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</si>
  <si>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</si>
  <si>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</si>
  <si>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- устройство комнаты для уборщицы</t>
  </si>
  <si>
    <t xml:space="preserve"> - поверка (замена) манометров и термометров</t>
  </si>
  <si>
    <t xml:space="preserve"> - установка новогодней елки или посадка постоянной</t>
  </si>
  <si>
    <t xml:space="preserve"> - обслуживание ТП и кабельных линий</t>
  </si>
  <si>
    <t xml:space="preserve"> - передача безхозных инженерных сетей</t>
  </si>
  <si>
    <t xml:space="preserve"> - непредвиденные затраты (компенсаторы, арматура, эл.арматура, замки и т.д.)</t>
  </si>
  <si>
    <t xml:space="preserve"> - мероприятия по энергоресурсосбережению</t>
  </si>
  <si>
    <t xml:space="preserve"> - реконструкция покрытия крыльца и ступенек</t>
  </si>
  <si>
    <t xml:space="preserve"> ИТОГО  ориентировочно:</t>
  </si>
  <si>
    <t>рублей</t>
  </si>
  <si>
    <t>Что  с   учетом    перерасхода (+) или экономии (-)   средств   в   2013   году  в  размере</t>
  </si>
  <si>
    <t xml:space="preserve">         составит </t>
  </si>
  <si>
    <t xml:space="preserve">    на</t>
  </si>
  <si>
    <t xml:space="preserve">год ,  или </t>
  </si>
  <si>
    <t xml:space="preserve">рубля          </t>
  </si>
  <si>
    <t>с  кв. метра.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</si>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</sst>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" fontId="6" fillId="0" borderId="0" xfId="0" applyNumberFormat="1" applyFont="1" applyFill="1" applyAlignment="1">
      <alignment horizontal="right"/>
    </xf>
    <xf numFmtId="4" fontId="0" fillId="0" borderId="0" xfId="0" applyNumberFormat="1" applyAlignment="1"/>
    <xf numFmtId="4" fontId="6" fillId="0" borderId="0" xfId="0" applyNumberFormat="1" applyFont="1" applyFill="1"/>
    <xf numFmtId="2" fontId="1" fillId="0" borderId="0" xfId="0" applyNumberFormat="1" applyFont="1" applyFill="1" applyAlignment="1">
      <alignment horizontal="center"/>
    </xf>
    <xf numFmtId="0" fontId="1" fillId="0" borderId="0" xfId="0" applyFont="1"/>
    <xf numFmtId="4" fontId="0" fillId="0" borderId="0" xfId="0" applyNumberForma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right"/>
    </xf>
    <xf numFmtId="0" fontId="1" fillId="0" borderId="0" xfId="0" applyFont="1" applyFill="1"/>
    <xf numFmtId="0" fontId="5" fillId="0" borderId="0" xfId="0" applyFont="1" applyAlignment="1">
      <alignment horizontal="left"/>
    </xf>
    <xf numFmtId="4" fontId="1" fillId="0" borderId="0" xfId="0" applyNumberFormat="1" applyFont="1" applyFill="1"/>
    <xf numFmtId="4" fontId="1" fillId="0" borderId="0" xfId="0" applyNumberFormat="1" applyFont="1" applyFill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/>
    <xf numFmtId="0" fontId="1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9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0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9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center"/>
    </xf>
    <xf numFmtId="4" fontId="7" fillId="0" borderId="9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0" fillId="0" borderId="10" xfId="0" applyFill="1" applyBorder="1" applyAlignment="1">
      <alignment horizontal="center"/>
    </xf>
    <xf numFmtId="2" fontId="0" fillId="0" borderId="9" xfId="0" applyNumberFormat="1" applyBorder="1" applyAlignment="1"/>
    <xf numFmtId="2" fontId="0" fillId="0" borderId="10" xfId="0" applyNumberFormat="1" applyBorder="1" applyAlignment="1"/>
    <xf numFmtId="0" fontId="8" fillId="0" borderId="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0" fillId="0" borderId="11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left"/>
    </xf>
    <xf numFmtId="0" fontId="7" fillId="0" borderId="9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0" xfId="0" applyFont="1" applyFill="1" applyBorder="1" applyAlignment="1">
      <alignment horizontal="left" wrapText="1"/>
    </xf>
    <xf numFmtId="2" fontId="7" fillId="0" borderId="9" xfId="0" applyNumberFormat="1" applyFont="1" applyFill="1" applyBorder="1" applyAlignment="1">
      <alignment horizontal="right"/>
    </xf>
    <xf numFmtId="2" fontId="7" fillId="0" borderId="10" xfId="0" applyNumberFormat="1" applyFont="1" applyFill="1" applyBorder="1" applyAlignment="1">
      <alignment horizontal="right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12" xfId="0" applyBorder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4" fontId="6" fillId="0" borderId="13" xfId="0" applyNumberFormat="1" applyFont="1" applyFill="1" applyBorder="1" applyAlignment="1">
      <alignment horizontal="right"/>
    </xf>
    <xf numFmtId="4" fontId="6" fillId="0" borderId="15" xfId="0" applyNumberFormat="1" applyFont="1" applyFill="1" applyBorder="1" applyAlignment="1">
      <alignment horizontal="right"/>
    </xf>
    <xf numFmtId="0" fontId="0" fillId="0" borderId="0" xfId="0" applyBorder="1"/>
    <xf numFmtId="0" fontId="1" fillId="0" borderId="0" xfId="0" applyFont="1" applyBorder="1" applyAlignment="1"/>
    <xf numFmtId="4" fontId="6" fillId="0" borderId="0" xfId="0" applyNumberFormat="1" applyFont="1" applyFill="1" applyBorder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4" fontId="0" fillId="0" borderId="0" xfId="0" applyNumberFormat="1"/>
    <xf numFmtId="0" fontId="1" fillId="0" borderId="0" xfId="0" applyFont="1" applyFill="1" applyBorder="1" applyAlignment="1">
      <alignment horizontal="left"/>
    </xf>
    <xf numFmtId="4" fontId="1" fillId="0" borderId="0" xfId="0" applyNumberFormat="1" applyFont="1"/>
    <xf numFmtId="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/>
    <xf numFmtId="0" fontId="0" fillId="0" borderId="0" xfId="0" applyAlignment="1">
      <alignment horizontal="left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1"/>
  <sheetViews>
    <sheetView tabSelected="1" topLeftCell="A31" workbookViewId="0">
      <selection activeCell="G59" sqref="G59"/>
    </sheetView>
  </sheetViews>
  <sheetFormatPr defaultRowHeight="15"/>
  <cols>
    <col min="1" max="1" width="4.42578125" customWidth="1"/>
    <col min="2" max="2" width="8.28515625" customWidth="1"/>
    <col min="3" max="3" width="11.42578125" customWidth="1"/>
    <col min="4" max="4" width="8" customWidth="1"/>
    <col min="5" max="5" width="9.28515625" customWidth="1"/>
    <col min="7" max="7" width="12.140625" customWidth="1"/>
    <col min="8" max="8" width="10.5703125" customWidth="1"/>
    <col min="9" max="9" width="6.140625" customWidth="1"/>
    <col min="10" max="10" width="9.85546875" customWidth="1"/>
    <col min="12" max="12" width="4.42578125" customWidth="1"/>
  </cols>
  <sheetData>
    <row r="1" spans="1:12">
      <c r="L1" s="1"/>
    </row>
    <row r="2" spans="1:12" ht="18.7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8.75">
      <c r="A4" s="3"/>
      <c r="B4" s="4"/>
      <c r="C4" s="3"/>
      <c r="D4" s="5" t="s">
        <v>2</v>
      </c>
      <c r="E4" s="6" t="s">
        <v>3</v>
      </c>
      <c r="F4" s="7" t="s">
        <v>4</v>
      </c>
      <c r="G4" s="7"/>
      <c r="H4" s="7"/>
      <c r="I4" s="8" t="s">
        <v>5</v>
      </c>
      <c r="J4" s="7"/>
    </row>
    <row r="5" spans="1:12" ht="18.75">
      <c r="A5" s="8"/>
      <c r="B5" s="8"/>
      <c r="C5" s="8"/>
      <c r="D5" s="2" t="s">
        <v>6</v>
      </c>
      <c r="E5" s="2"/>
      <c r="F5" s="2"/>
      <c r="G5" s="2"/>
      <c r="H5" s="2"/>
      <c r="I5" s="2"/>
      <c r="J5" s="2"/>
      <c r="K5" s="2"/>
      <c r="L5" s="8"/>
    </row>
    <row r="6" spans="1:12" ht="15.75">
      <c r="A6" s="9" t="s">
        <v>7</v>
      </c>
      <c r="B6" s="10" t="str">
        <f>I4</f>
        <v xml:space="preserve">период </v>
      </c>
      <c r="C6" t="s">
        <v>8</v>
      </c>
      <c r="D6" s="11" t="s">
        <v>9</v>
      </c>
      <c r="E6" s="84">
        <v>646.4</v>
      </c>
      <c r="F6" t="s">
        <v>10</v>
      </c>
    </row>
    <row r="7" spans="1:12" ht="15.75">
      <c r="A7" s="12">
        <v>135432.76</v>
      </c>
      <c r="B7" s="12"/>
      <c r="C7" s="13" t="s">
        <v>11</v>
      </c>
      <c r="G7" s="14">
        <f>(A7-J8)</f>
        <v>89574.760000000009</v>
      </c>
      <c r="H7" s="10" t="s">
        <v>12</v>
      </c>
      <c r="I7" s="15">
        <f>(G7/A7)*100</f>
        <v>66.139654836835632</v>
      </c>
      <c r="J7" t="s">
        <v>13</v>
      </c>
    </row>
    <row r="8" spans="1:12" ht="15.75">
      <c r="A8" t="s">
        <v>14</v>
      </c>
      <c r="J8" s="14">
        <v>45858</v>
      </c>
      <c r="K8" t="s">
        <v>15</v>
      </c>
    </row>
    <row r="9" spans="1:12">
      <c r="A9" t="s">
        <v>16</v>
      </c>
    </row>
    <row r="10" spans="1:12">
      <c r="A10" s="16" t="s">
        <v>17</v>
      </c>
      <c r="B10" s="17">
        <v>7810.81</v>
      </c>
      <c r="C10" s="18" t="s">
        <v>18</v>
      </c>
      <c r="D10" s="18"/>
      <c r="E10" s="19" t="s">
        <v>19</v>
      </c>
      <c r="F10" s="17">
        <v>9615.59</v>
      </c>
      <c r="G10" s="18" t="s">
        <v>18</v>
      </c>
      <c r="H10" s="18"/>
      <c r="I10" s="20"/>
      <c r="J10" s="17"/>
    </row>
    <row r="11" spans="1:12">
      <c r="A11" s="16" t="s">
        <v>20</v>
      </c>
      <c r="B11" s="17">
        <v>3760.48</v>
      </c>
      <c r="C11" s="18" t="s">
        <v>18</v>
      </c>
      <c r="D11" s="18"/>
      <c r="E11" s="20"/>
      <c r="F11" s="17"/>
      <c r="G11" s="18"/>
      <c r="H11" s="18"/>
      <c r="I11" s="20"/>
      <c r="J11" s="17"/>
    </row>
    <row r="12" spans="1:12">
      <c r="A12" s="16" t="s">
        <v>21</v>
      </c>
      <c r="B12" s="17">
        <v>6831.6</v>
      </c>
      <c r="C12" s="18" t="s">
        <v>18</v>
      </c>
      <c r="D12" s="18"/>
      <c r="E12" s="20"/>
      <c r="F12" s="17"/>
      <c r="G12" s="18"/>
      <c r="H12" s="18"/>
      <c r="I12" s="20"/>
      <c r="J12" s="17"/>
    </row>
    <row r="13" spans="1:12">
      <c r="B13" s="17"/>
      <c r="C13" s="18"/>
      <c r="D13" s="18"/>
      <c r="E13" s="20"/>
      <c r="F13" s="17"/>
      <c r="G13" s="18"/>
      <c r="H13" s="18"/>
      <c r="I13" s="20"/>
      <c r="J13" s="17"/>
    </row>
    <row r="14" spans="1:12">
      <c r="A14" s="21" t="s">
        <v>22</v>
      </c>
      <c r="G14" s="22">
        <f>E6*5.45*4/1.03</f>
        <v>13681.087378640777</v>
      </c>
      <c r="H14" t="s">
        <v>23</v>
      </c>
    </row>
    <row r="15" spans="1:12" ht="15.75" thickBot="1">
      <c r="A15" s="23">
        <f>(G14*I7/100)</f>
        <v>9048.6239701588947</v>
      </c>
      <c r="B15" s="23"/>
      <c r="C15" t="s">
        <v>24</v>
      </c>
    </row>
    <row r="16" spans="1:12">
      <c r="A16" s="24" t="s">
        <v>2</v>
      </c>
      <c r="B16" s="25" t="s">
        <v>25</v>
      </c>
      <c r="C16" s="26"/>
      <c r="D16" s="26"/>
      <c r="E16" s="26"/>
      <c r="F16" s="26"/>
      <c r="G16" s="26"/>
      <c r="H16" s="27"/>
      <c r="I16" s="24" t="s">
        <v>26</v>
      </c>
      <c r="J16" s="28" t="s">
        <v>27</v>
      </c>
      <c r="K16" s="25" t="s">
        <v>28</v>
      </c>
      <c r="L16" s="27"/>
    </row>
    <row r="17" spans="1:12" ht="15.75" thickBot="1">
      <c r="A17" s="29" t="s">
        <v>29</v>
      </c>
      <c r="B17" s="30"/>
      <c r="C17" s="31"/>
      <c r="D17" s="31"/>
      <c r="E17" s="31"/>
      <c r="F17" s="31"/>
      <c r="G17" s="31"/>
      <c r="H17" s="32"/>
      <c r="I17" s="29" t="s">
        <v>30</v>
      </c>
      <c r="J17" s="33"/>
      <c r="K17" s="34" t="s">
        <v>31</v>
      </c>
      <c r="L17" s="35"/>
    </row>
    <row r="18" spans="1:12">
      <c r="A18" s="36">
        <v>1</v>
      </c>
      <c r="B18" s="37" t="s">
        <v>32</v>
      </c>
      <c r="C18" s="38"/>
      <c r="D18" s="38"/>
      <c r="E18" s="38"/>
      <c r="F18" s="38"/>
      <c r="G18" s="38"/>
      <c r="H18" s="39"/>
      <c r="I18" s="40" t="s">
        <v>33</v>
      </c>
      <c r="J18" s="41">
        <v>4</v>
      </c>
      <c r="K18" s="42">
        <f>810*0.05</f>
        <v>40.5</v>
      </c>
      <c r="L18" s="43"/>
    </row>
    <row r="19" spans="1:12">
      <c r="A19" s="36">
        <v>2</v>
      </c>
      <c r="B19" s="44" t="s">
        <v>34</v>
      </c>
      <c r="C19" s="45"/>
      <c r="D19" s="45"/>
      <c r="E19" s="45"/>
      <c r="F19" s="45"/>
      <c r="G19" s="45"/>
      <c r="H19" s="46"/>
      <c r="I19" s="47" t="s">
        <v>33</v>
      </c>
      <c r="J19" s="41">
        <v>3</v>
      </c>
      <c r="K19" s="48">
        <f>3*293.75</f>
        <v>881.25</v>
      </c>
      <c r="L19" s="49"/>
    </row>
    <row r="20" spans="1:12">
      <c r="A20" s="36">
        <v>3</v>
      </c>
      <c r="B20" s="44" t="s">
        <v>35</v>
      </c>
      <c r="C20" s="45"/>
      <c r="D20" s="45"/>
      <c r="E20" s="45"/>
      <c r="F20" s="45"/>
      <c r="G20" s="45"/>
      <c r="H20" s="45"/>
      <c r="I20" s="47" t="s">
        <v>33</v>
      </c>
      <c r="J20" s="50">
        <v>2</v>
      </c>
      <c r="K20" s="51">
        <f>900+1200/6</f>
        <v>1100</v>
      </c>
      <c r="L20" s="52"/>
    </row>
    <row r="21" spans="1:12">
      <c r="A21" s="36">
        <v>4</v>
      </c>
      <c r="B21" s="53" t="s">
        <v>36</v>
      </c>
      <c r="C21" s="54"/>
      <c r="D21" s="54"/>
      <c r="E21" s="54"/>
      <c r="F21" s="54"/>
      <c r="G21" s="54"/>
      <c r="H21" s="55"/>
      <c r="I21" s="56" t="s">
        <v>37</v>
      </c>
      <c r="J21" s="57">
        <v>1</v>
      </c>
      <c r="K21" s="42">
        <f>6432/32</f>
        <v>201</v>
      </c>
      <c r="L21" s="43"/>
    </row>
    <row r="22" spans="1:12">
      <c r="A22" s="36">
        <v>5</v>
      </c>
      <c r="B22" s="37" t="s">
        <v>38</v>
      </c>
      <c r="C22" s="38"/>
      <c r="D22" s="38"/>
      <c r="E22" s="38"/>
      <c r="F22" s="38"/>
      <c r="G22" s="38"/>
      <c r="H22" s="39"/>
      <c r="I22" s="47" t="s">
        <v>39</v>
      </c>
      <c r="J22" s="58">
        <v>6</v>
      </c>
      <c r="K22" s="42">
        <f>1740*0.15</f>
        <v>261</v>
      </c>
      <c r="L22" s="43"/>
    </row>
    <row r="23" spans="1:12">
      <c r="A23" s="36">
        <v>6</v>
      </c>
      <c r="B23" s="37" t="s">
        <v>40</v>
      </c>
      <c r="C23" s="38"/>
      <c r="D23" s="38"/>
      <c r="E23" s="38"/>
      <c r="F23" s="38"/>
      <c r="G23" s="38"/>
      <c r="H23" s="39"/>
      <c r="I23" s="47" t="s">
        <v>33</v>
      </c>
      <c r="J23" s="59">
        <v>8</v>
      </c>
      <c r="K23" s="42">
        <v>2288</v>
      </c>
      <c r="L23" s="43"/>
    </row>
    <row r="24" spans="1:12">
      <c r="A24" s="36">
        <v>7</v>
      </c>
      <c r="B24" s="37" t="s">
        <v>41</v>
      </c>
      <c r="C24" s="38"/>
      <c r="D24" s="38"/>
      <c r="E24" s="38"/>
      <c r="F24" s="38"/>
      <c r="G24" s="38"/>
      <c r="H24" s="39"/>
      <c r="I24" s="47" t="s">
        <v>33</v>
      </c>
      <c r="J24" s="60">
        <v>1</v>
      </c>
      <c r="K24" s="48">
        <f>(2012+5000)*0.14</f>
        <v>981.68000000000006</v>
      </c>
      <c r="L24" s="49"/>
    </row>
    <row r="25" spans="1:12">
      <c r="A25" s="36">
        <v>8</v>
      </c>
      <c r="B25" s="37" t="s">
        <v>42</v>
      </c>
      <c r="C25" s="38"/>
      <c r="D25" s="38"/>
      <c r="E25" s="38"/>
      <c r="F25" s="38"/>
      <c r="G25" s="38"/>
      <c r="H25" s="39"/>
      <c r="I25" s="47" t="s">
        <v>43</v>
      </c>
      <c r="J25" s="41">
        <v>4</v>
      </c>
      <c r="K25" s="42">
        <f>4500*0.45*4</f>
        <v>8100</v>
      </c>
      <c r="L25" s="43"/>
    </row>
    <row r="26" spans="1:12">
      <c r="A26" s="36">
        <v>9</v>
      </c>
      <c r="B26" s="37" t="s">
        <v>44</v>
      </c>
      <c r="C26" s="38"/>
      <c r="D26" s="38"/>
      <c r="E26" s="38"/>
      <c r="F26" s="38"/>
      <c r="G26" s="38"/>
      <c r="H26" s="39"/>
      <c r="I26" s="47" t="s">
        <v>33</v>
      </c>
      <c r="J26" s="60">
        <v>1</v>
      </c>
      <c r="K26" s="42">
        <v>264</v>
      </c>
      <c r="L26" s="43"/>
    </row>
    <row r="27" spans="1:12">
      <c r="A27" s="36">
        <v>10</v>
      </c>
      <c r="B27" s="44" t="s">
        <v>45</v>
      </c>
      <c r="C27" s="61"/>
      <c r="D27" s="61"/>
      <c r="E27" s="61"/>
      <c r="F27" s="61"/>
      <c r="G27" s="61"/>
      <c r="H27" s="46"/>
      <c r="I27" s="47" t="s">
        <v>33</v>
      </c>
      <c r="J27" s="60">
        <v>1</v>
      </c>
      <c r="K27" s="42">
        <v>507</v>
      </c>
      <c r="L27" s="43"/>
    </row>
    <row r="28" spans="1:12">
      <c r="A28" s="36">
        <v>11</v>
      </c>
      <c r="B28" s="62" t="s">
        <v>46</v>
      </c>
      <c r="C28" s="63"/>
      <c r="D28" s="63"/>
      <c r="E28" s="63"/>
      <c r="F28" s="63"/>
      <c r="G28" s="63"/>
      <c r="H28" s="64"/>
      <c r="I28" s="56" t="s">
        <v>37</v>
      </c>
      <c r="J28" s="57">
        <v>1</v>
      </c>
      <c r="K28" s="48">
        <f>10*9.22</f>
        <v>92.2</v>
      </c>
      <c r="L28" s="49"/>
    </row>
    <row r="29" spans="1:12">
      <c r="A29" s="36">
        <v>12</v>
      </c>
      <c r="B29" s="37" t="s">
        <v>47</v>
      </c>
      <c r="C29" s="38"/>
      <c r="D29" s="38"/>
      <c r="E29" s="38"/>
      <c r="F29" s="38"/>
      <c r="G29" s="38"/>
      <c r="H29" s="39"/>
      <c r="I29" s="47" t="s">
        <v>33</v>
      </c>
      <c r="J29" s="10">
        <v>1</v>
      </c>
      <c r="K29" s="65">
        <f>7891/6</f>
        <v>1315.1666666666667</v>
      </c>
      <c r="L29" s="66"/>
    </row>
    <row r="30" spans="1:12">
      <c r="A30" s="67"/>
      <c r="B30" s="44" t="s">
        <v>48</v>
      </c>
      <c r="C30" s="45"/>
      <c r="D30" s="45"/>
      <c r="E30" s="45"/>
      <c r="F30" s="45"/>
      <c r="G30" s="45"/>
      <c r="H30" s="46"/>
      <c r="I30" s="47"/>
      <c r="J30" s="41"/>
      <c r="K30" s="42">
        <f>SUM(K18:L29)</f>
        <v>16031.796666666667</v>
      </c>
      <c r="L30" s="43"/>
    </row>
    <row r="31" spans="1:12" ht="15.75" thickBot="1">
      <c r="A31" s="67"/>
      <c r="B31" s="68" t="s">
        <v>49</v>
      </c>
      <c r="C31" s="69"/>
      <c r="D31" s="69"/>
      <c r="E31" s="69"/>
      <c r="F31" s="69"/>
      <c r="G31" s="69"/>
      <c r="H31" s="70"/>
      <c r="I31" s="71"/>
      <c r="J31" s="72"/>
      <c r="K31" s="73">
        <f>K30*0.14</f>
        <v>2244.4515333333338</v>
      </c>
      <c r="L31" s="74"/>
    </row>
    <row r="32" spans="1:12" ht="16.5" thickBot="1">
      <c r="A32" s="75"/>
      <c r="B32" s="76" t="s">
        <v>50</v>
      </c>
      <c r="C32" s="77"/>
      <c r="D32" s="77"/>
      <c r="E32" s="77"/>
      <c r="F32" s="77"/>
      <c r="G32" s="77"/>
      <c r="H32" s="78"/>
      <c r="I32" s="75"/>
      <c r="J32" s="75"/>
      <c r="K32" s="79">
        <f>SUM(K30,K31)</f>
        <v>18276.248200000002</v>
      </c>
      <c r="L32" s="80"/>
    </row>
    <row r="33" spans="1:12" ht="15.75">
      <c r="A33" s="81"/>
      <c r="B33" s="82"/>
      <c r="C33" s="82"/>
      <c r="D33" s="82"/>
      <c r="E33" s="82"/>
      <c r="F33" s="82"/>
      <c r="G33" s="82"/>
      <c r="H33" s="82"/>
      <c r="I33" s="81"/>
      <c r="J33" s="81"/>
      <c r="K33" s="83"/>
      <c r="L33" s="83"/>
    </row>
    <row r="34" spans="1:12">
      <c r="A34" t="s">
        <v>51</v>
      </c>
    </row>
    <row r="35" spans="1:12">
      <c r="A35" t="s">
        <v>52</v>
      </c>
      <c r="D35" s="10">
        <v>2013</v>
      </c>
      <c r="E35" t="s">
        <v>53</v>
      </c>
      <c r="G35" s="84">
        <f>K32-G14</f>
        <v>4595.1608213592244</v>
      </c>
      <c r="H35" t="s">
        <v>54</v>
      </c>
    </row>
    <row r="36" spans="1:12" ht="15.75" thickBot="1">
      <c r="A36" t="s">
        <v>55</v>
      </c>
      <c r="B36" s="10">
        <v>2013</v>
      </c>
      <c r="C36" t="s">
        <v>56</v>
      </c>
    </row>
    <row r="37" spans="1:12">
      <c r="A37" s="85" t="s">
        <v>2</v>
      </c>
      <c r="B37" s="86" t="s">
        <v>57</v>
      </c>
      <c r="C37" s="87"/>
      <c r="D37" s="87"/>
      <c r="E37" s="87"/>
      <c r="F37" s="86" t="s">
        <v>58</v>
      </c>
      <c r="G37" s="87"/>
      <c r="H37" s="88"/>
      <c r="I37" s="86" t="s">
        <v>59</v>
      </c>
      <c r="J37" s="87"/>
      <c r="K37" s="87"/>
      <c r="L37" s="88"/>
    </row>
    <row r="38" spans="1:12" ht="15.75" thickBot="1">
      <c r="A38" s="89"/>
      <c r="B38" s="90"/>
      <c r="C38" s="91"/>
      <c r="D38" s="91"/>
      <c r="E38" s="91"/>
      <c r="F38" s="90"/>
      <c r="G38" s="91"/>
      <c r="H38" s="92"/>
      <c r="I38" s="90" t="s">
        <v>60</v>
      </c>
      <c r="J38" s="91"/>
      <c r="K38" s="91"/>
      <c r="L38" s="92"/>
    </row>
    <row r="39" spans="1:12">
      <c r="A39" s="93" t="s">
        <v>61</v>
      </c>
      <c r="B39" s="94" t="s">
        <v>62</v>
      </c>
      <c r="C39" s="95"/>
      <c r="D39" s="95"/>
      <c r="E39" s="96"/>
      <c r="F39" s="97" t="s">
        <v>63</v>
      </c>
      <c r="G39" s="98"/>
      <c r="H39" s="99"/>
      <c r="I39" s="97" t="s">
        <v>64</v>
      </c>
      <c r="J39" s="98"/>
      <c r="K39" s="98"/>
      <c r="L39" s="99"/>
    </row>
    <row r="40" spans="1:12">
      <c r="A40" s="56" t="s">
        <v>65</v>
      </c>
      <c r="B40" s="44" t="s">
        <v>66</v>
      </c>
      <c r="C40" s="45"/>
      <c r="D40" s="45"/>
      <c r="E40" s="46"/>
      <c r="F40" s="100" t="s">
        <v>67</v>
      </c>
      <c r="G40" s="101"/>
      <c r="H40" s="102"/>
      <c r="I40" s="100" t="s">
        <v>68</v>
      </c>
      <c r="J40" s="101"/>
      <c r="K40" s="101"/>
      <c r="L40" s="102"/>
    </row>
    <row r="41" spans="1:12">
      <c r="A41" s="56" t="s">
        <v>69</v>
      </c>
      <c r="B41" s="44" t="s">
        <v>70</v>
      </c>
      <c r="C41" s="45"/>
      <c r="D41" s="45"/>
      <c r="E41" s="46"/>
      <c r="F41" s="100" t="s">
        <v>71</v>
      </c>
      <c r="G41" s="101"/>
      <c r="H41" s="102"/>
      <c r="I41" s="100" t="s">
        <v>72</v>
      </c>
      <c r="J41" s="101"/>
      <c r="K41" s="101"/>
      <c r="L41" s="102"/>
    </row>
    <row r="42" spans="1:12">
      <c r="A42" s="56" t="s">
        <v>73</v>
      </c>
      <c r="B42" s="44" t="s">
        <v>74</v>
      </c>
      <c r="C42" s="45"/>
      <c r="D42" s="45"/>
      <c r="E42" s="46"/>
      <c r="F42" s="100" t="s">
        <v>75</v>
      </c>
      <c r="G42" s="101"/>
      <c r="H42" s="102"/>
      <c r="I42" s="100" t="s">
        <v>76</v>
      </c>
      <c r="J42" s="101"/>
      <c r="K42" s="101"/>
      <c r="L42" s="102"/>
    </row>
    <row r="43" spans="1:12">
      <c r="A43" s="56" t="s">
        <v>77</v>
      </c>
      <c r="B43" s="44" t="s">
        <v>78</v>
      </c>
      <c r="C43" s="45"/>
      <c r="D43" s="45"/>
      <c r="E43" s="46"/>
      <c r="F43" s="100" t="s">
        <v>79</v>
      </c>
      <c r="G43" s="101"/>
      <c r="H43" s="102"/>
      <c r="I43" s="100" t="s">
        <v>80</v>
      </c>
      <c r="J43" s="101"/>
      <c r="K43" s="101"/>
      <c r="L43" s="102"/>
    </row>
    <row r="44" spans="1:12" ht="15.75" thickBot="1">
      <c r="A44" s="103" t="s">
        <v>81</v>
      </c>
      <c r="B44" s="68" t="s">
        <v>82</v>
      </c>
      <c r="C44" s="69"/>
      <c r="D44" s="69"/>
      <c r="E44" s="70"/>
      <c r="F44" s="30" t="s">
        <v>83</v>
      </c>
      <c r="G44" s="31"/>
      <c r="H44" s="32"/>
      <c r="I44" s="30" t="s">
        <v>84</v>
      </c>
      <c r="J44" s="31"/>
      <c r="K44" s="31"/>
      <c r="L44" s="32"/>
    </row>
    <row r="45" spans="1:12" ht="15.75">
      <c r="A45" s="81"/>
      <c r="B45" s="82"/>
      <c r="C45" s="82"/>
      <c r="D45" s="82"/>
      <c r="E45" s="82"/>
      <c r="F45" s="82"/>
      <c r="G45" s="82"/>
      <c r="H45" s="82"/>
      <c r="I45" s="81"/>
      <c r="J45" s="81"/>
      <c r="K45" s="83"/>
      <c r="L45" s="83"/>
    </row>
    <row r="46" spans="1:12">
      <c r="A46" s="104" t="s">
        <v>85</v>
      </c>
      <c r="B46" s="10">
        <v>2014</v>
      </c>
      <c r="C46" t="s">
        <v>86</v>
      </c>
    </row>
    <row r="47" spans="1:12">
      <c r="A47" s="104" t="s">
        <v>87</v>
      </c>
    </row>
    <row r="48" spans="1:12">
      <c r="A48" s="104" t="s">
        <v>88</v>
      </c>
      <c r="J48" s="105">
        <v>30000</v>
      </c>
      <c r="K48" t="s">
        <v>18</v>
      </c>
    </row>
    <row r="49" spans="1:11">
      <c r="A49" s="104" t="s">
        <v>89</v>
      </c>
      <c r="J49" s="105">
        <v>1200</v>
      </c>
      <c r="K49" t="s">
        <v>18</v>
      </c>
    </row>
    <row r="50" spans="1:11">
      <c r="A50" s="104" t="s">
        <v>90</v>
      </c>
      <c r="J50" s="105">
        <v>1500</v>
      </c>
      <c r="K50" t="s">
        <v>18</v>
      </c>
    </row>
    <row r="51" spans="1:11">
      <c r="A51" s="104" t="s">
        <v>91</v>
      </c>
      <c r="J51" s="105">
        <v>6000</v>
      </c>
      <c r="K51" t="s">
        <v>18</v>
      </c>
    </row>
    <row r="52" spans="1:11">
      <c r="A52" s="104" t="s">
        <v>92</v>
      </c>
      <c r="J52" s="105">
        <v>5000</v>
      </c>
      <c r="K52" t="s">
        <v>18</v>
      </c>
    </row>
    <row r="53" spans="1:11">
      <c r="A53" s="104" t="s">
        <v>93</v>
      </c>
      <c r="J53" s="105">
        <v>5000</v>
      </c>
      <c r="K53" t="s">
        <v>18</v>
      </c>
    </row>
    <row r="54" spans="1:11">
      <c r="A54" s="104" t="s">
        <v>94</v>
      </c>
      <c r="J54" s="105">
        <v>20000</v>
      </c>
      <c r="K54" t="s">
        <v>18</v>
      </c>
    </row>
    <row r="55" spans="1:11">
      <c r="A55" s="104" t="s">
        <v>95</v>
      </c>
      <c r="J55" s="105">
        <v>30000</v>
      </c>
      <c r="K55" t="s">
        <v>18</v>
      </c>
    </row>
    <row r="56" spans="1:11">
      <c r="A56" s="106" t="s">
        <v>96</v>
      </c>
      <c r="J56" s="107">
        <f>SUM(J48:J55)</f>
        <v>98700</v>
      </c>
      <c r="K56" s="16" t="s">
        <v>97</v>
      </c>
    </row>
    <row r="57" spans="1:11">
      <c r="A57" s="104" t="s">
        <v>98</v>
      </c>
      <c r="B57" s="81"/>
      <c r="C57" s="81"/>
      <c r="D57" s="81"/>
      <c r="E57" s="81"/>
      <c r="F57" s="81"/>
      <c r="G57" s="81"/>
      <c r="H57" s="108"/>
      <c r="I57" s="81"/>
      <c r="J57" s="109">
        <f>G35</f>
        <v>4595.1608213592244</v>
      </c>
    </row>
    <row r="58" spans="1:11">
      <c r="A58" s="104" t="s">
        <v>99</v>
      </c>
      <c r="B58" s="110"/>
      <c r="C58" s="84">
        <f>J56+J57</f>
        <v>103295.16082135923</v>
      </c>
      <c r="D58" s="110" t="s">
        <v>100</v>
      </c>
      <c r="E58" s="111">
        <v>2014</v>
      </c>
      <c r="F58" t="s">
        <v>101</v>
      </c>
      <c r="G58" s="112">
        <f>C58/(E6*4)</f>
        <v>39.950170490934106</v>
      </c>
      <c r="H58" s="113" t="s">
        <v>102</v>
      </c>
      <c r="I58" t="s">
        <v>103</v>
      </c>
    </row>
    <row r="59" spans="1:11">
      <c r="A59" s="104"/>
      <c r="B59" s="110"/>
      <c r="C59" s="84"/>
      <c r="D59" s="110"/>
      <c r="E59" s="111"/>
      <c r="G59" s="112"/>
      <c r="H59" s="113"/>
    </row>
    <row r="60" spans="1:11">
      <c r="B60" t="s">
        <v>104</v>
      </c>
    </row>
    <row r="61" spans="1:11">
      <c r="B61" t="s">
        <v>58</v>
      </c>
      <c r="I61" t="s">
        <v>105</v>
      </c>
      <c r="K61" s="1"/>
    </row>
  </sheetData>
  <mergeCells count="62">
    <mergeCell ref="B43:E43"/>
    <mergeCell ref="F43:H43"/>
    <mergeCell ref="I43:L43"/>
    <mergeCell ref="B44:E44"/>
    <mergeCell ref="F44:H44"/>
    <mergeCell ref="I44:L44"/>
    <mergeCell ref="B41:E41"/>
    <mergeCell ref="F41:H41"/>
    <mergeCell ref="I41:L41"/>
    <mergeCell ref="B42:E42"/>
    <mergeCell ref="F42:H42"/>
    <mergeCell ref="I42:L42"/>
    <mergeCell ref="B39:E39"/>
    <mergeCell ref="F39:H39"/>
    <mergeCell ref="I39:L39"/>
    <mergeCell ref="B40:E40"/>
    <mergeCell ref="F40:H40"/>
    <mergeCell ref="I40:L40"/>
    <mergeCell ref="K32:L32"/>
    <mergeCell ref="B37:E37"/>
    <mergeCell ref="F37:H37"/>
    <mergeCell ref="I37:L37"/>
    <mergeCell ref="B38:E38"/>
    <mergeCell ref="F38:H38"/>
    <mergeCell ref="I38:L38"/>
    <mergeCell ref="B29:H29"/>
    <mergeCell ref="K29:L29"/>
    <mergeCell ref="B30:H30"/>
    <mergeCell ref="K30:L30"/>
    <mergeCell ref="B31:H31"/>
    <mergeCell ref="K31:L31"/>
    <mergeCell ref="B26:H26"/>
    <mergeCell ref="K26:L26"/>
    <mergeCell ref="B27:H27"/>
    <mergeCell ref="K27:L27"/>
    <mergeCell ref="B28:H28"/>
    <mergeCell ref="K28:L28"/>
    <mergeCell ref="B23:H23"/>
    <mergeCell ref="K23:L23"/>
    <mergeCell ref="B24:H24"/>
    <mergeCell ref="K24:L24"/>
    <mergeCell ref="B25:H25"/>
    <mergeCell ref="K25:L25"/>
    <mergeCell ref="B20:H20"/>
    <mergeCell ref="K20:L20"/>
    <mergeCell ref="B21:H21"/>
    <mergeCell ref="K21:L21"/>
    <mergeCell ref="B22:H22"/>
    <mergeCell ref="K22:L22"/>
    <mergeCell ref="B17:H17"/>
    <mergeCell ref="K17:L17"/>
    <mergeCell ref="B18:H18"/>
    <mergeCell ref="K18:L18"/>
    <mergeCell ref="B19:H19"/>
    <mergeCell ref="K19:L19"/>
    <mergeCell ref="A2:L2"/>
    <mergeCell ref="A3:L3"/>
    <mergeCell ref="D5:K5"/>
    <mergeCell ref="A7:B7"/>
    <mergeCell ref="A15:B15"/>
    <mergeCell ref="B16:H16"/>
    <mergeCell ref="K16:L1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2014-04-11T01:55:13Z</dcterms:modified>
</cp:coreProperties>
</file>