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0" yWindow="-210" windowWidth="15075" windowHeight="7395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K51" i="3"/>
  <c r="J82"/>
  <c r="K29" l="1"/>
  <c r="B57" l="1"/>
  <c r="E85"/>
  <c r="G7" l="1"/>
  <c r="I7" s="1"/>
  <c r="B64" l="1"/>
  <c r="D56"/>
  <c r="K50"/>
  <c r="K47"/>
  <c r="K46"/>
  <c r="K44"/>
  <c r="K28"/>
  <c r="K25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G19"/>
  <c r="A20" s="1"/>
  <c r="G17"/>
  <c r="G16"/>
  <c r="G15"/>
  <c r="G14"/>
  <c r="K52" l="1"/>
  <c r="K53" s="1"/>
  <c r="K54" s="1"/>
  <c r="G56" s="1"/>
  <c r="I83" s="1"/>
  <c r="C85" s="1"/>
  <c r="G85" s="1"/>
  <c r="F59" s="1"/>
  <c r="J13"/>
</calcChain>
</file>

<file path=xl/sharedStrings.xml><?xml version="1.0" encoding="utf-8"?>
<sst xmlns="http://schemas.openxmlformats.org/spreadsheetml/2006/main" count="175" uniqueCount="120">
  <si>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</si>
  <si>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</si>
  <si>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</si>
  <si>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</si>
  <si>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</si>
  <si>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</si>
  <si>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</si>
  <si>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</si>
  <si>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</si>
  <si>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</si>
  <si>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</si>
  <si>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</si>
  <si>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</si>
  <si>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</si>
  <si>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</si>
  <si>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</si>
  <si>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</si>
  <si>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</si>
  <si>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</si>
  <si>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</si>
  <si>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</si>
  <si>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</si>
  <si>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</si>
  <si>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</si>
  <si>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состоянию  на   31  декабря</t>
  </si>
  <si>
    <t xml:space="preserve">года составляет </t>
  </si>
  <si>
    <t>рубля.</t>
  </si>
  <si>
    <t>г.   по дому</t>
  </si>
  <si>
    <t>ООО "УК "Альтернатива"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</si>
  <si>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</si>
  <si>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</si>
  <si>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</si>
  <si>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</si>
  <si>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</si>
  <si>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</si>
  <si>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</si>
  <si>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</si>
  <si>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</si>
  <si>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</si>
  <si>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</si>
  <si>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поверка (замена) манометров и термометров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</si>
  <si>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</si>
  <si>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</si>
  <si>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ИТОГО  ориентировочно:</t>
  </si>
  <si>
    <t>рублей</t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</si>
  <si>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</si>
  <si>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</si>
  <si>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</si>
  <si>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</si>
  <si>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 xml:space="preserve">рубля          </t>
  </si>
  <si>
    <t>с  кв. метра.</t>
  </si>
  <si>
    <t xml:space="preserve">            составит </t>
  </si>
  <si>
    <t xml:space="preserve">    на</t>
  </si>
  <si>
    <t>рубля   с  кв.  метра  в  месяц;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</si>
  <si>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</si>
  <si>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</si>
  <si>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t xml:space="preserve">  -  благоустройство территории</t>
  </si>
  <si>
    <t>62/3</t>
  </si>
  <si>
    <t>П 62/3</t>
  </si>
  <si>
    <t>62/3   (</t>
  </si>
  <si>
    <r>
      <t>м</t>
    </r>
    <r>
      <rPr>
        <sz val="11"/>
        <color theme="1"/>
        <rFont val="Calibri"/>
        <family val="2"/>
        <charset val="204"/>
      </rPr>
      <t>²</t>
    </r>
  </si>
  <si>
    <t>Техническое освидетельствование лифта.</t>
  </si>
  <si>
    <t xml:space="preserve">1.В </t>
  </si>
  <si>
    <t>6. В</t>
  </si>
  <si>
    <t>мес.</t>
  </si>
  <si>
    <t>Управление МКД (14%)</t>
  </si>
  <si>
    <t xml:space="preserve">              по ул.    Пушкина    за    </t>
  </si>
  <si>
    <t>год.</t>
  </si>
  <si>
    <t xml:space="preserve">  -  передача бесхозных инженерных сетей</t>
  </si>
  <si>
    <t>Генеральная уборка в феврале.</t>
  </si>
  <si>
    <t>Всего в 2014году:</t>
  </si>
  <si>
    <t>ИТОГО за 2014год:</t>
  </si>
  <si>
    <t>ИТОГО на 31.12.2014г:</t>
  </si>
  <si>
    <t>Генеральная уборка в мае.</t>
  </si>
  <si>
    <t>Перерасход (+) или экономия (-) средств в 2013 году.</t>
  </si>
  <si>
    <t>Монтаж внешнего  электроснабжения.</t>
  </si>
  <si>
    <t>Врезка перемычки системы ГВС (ремонтные работы).</t>
  </si>
  <si>
    <t>Генеральная уборка в октябре.</t>
  </si>
  <si>
    <t>Покраска тамбура.</t>
  </si>
  <si>
    <t>Госповерка теплосчетчиков.</t>
  </si>
  <si>
    <t xml:space="preserve">рублей ( </t>
  </si>
  <si>
    <t>Ремонт светильников в подъезде на 2, 5, 6, 7, 8 этажах.</t>
  </si>
  <si>
    <t>Установка новогодней елки.</t>
  </si>
  <si>
    <t>Обслуживание охранной сигнализации.</t>
  </si>
  <si>
    <t>Монтаж доски объявлений в подъезде.</t>
  </si>
  <si>
    <t>Оборудование комнаты уборщицы.</t>
  </si>
  <si>
    <t>Ремонт трансформатора ТМЗ-630.</t>
  </si>
  <si>
    <t>Замена манометров в ИТП.</t>
  </si>
  <si>
    <t>Замена термометров в ИТП.</t>
  </si>
  <si>
    <t xml:space="preserve"> Что  с   учетом    перерасхода (+) или экономии (-)   средств   в   2014   году  в  размере</t>
  </si>
  <si>
    <r>
      <t>кв.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-          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</si>
  <si>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-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</si>
  <si>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25</t>
    </r>
    <r>
      <rPr>
        <sz val="11"/>
        <color theme="1"/>
        <rFont val="Calibri"/>
        <family val="2"/>
        <charset val="204"/>
        <scheme val="minor"/>
      </rPr>
      <t xml:space="preserve"> -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</si>
  <si>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30</t>
    </r>
    <r>
      <rPr>
        <sz val="11"/>
        <color theme="1"/>
        <rFont val="Calibri"/>
        <family val="2"/>
        <charset val="204"/>
        <scheme val="minor"/>
      </rPr>
      <t xml:space="preserve"> -</t>
    </r>
  </si>
  <si>
    <t>Ремонт стены в тамбуре подъезда.</t>
  </si>
  <si>
    <t>Монтаж металлической двери, монтаж системы домофон.</t>
  </si>
  <si>
    <t xml:space="preserve">Пусконаладочные работы трансформаторора  630кВ, акт допуска </t>
  </si>
  <si>
    <t>Монтаж двери в колясочную на 1 эт</t>
  </si>
  <si>
    <t>Замена энергосберегающих  ламп в подъезде на 1, 8, 9 этажи.</t>
  </si>
  <si>
    <t>Монтаж почтовых ящиков 5-ти секционных.</t>
  </si>
  <si>
    <t>Устройство вентиляционного продуха в подвале.</t>
  </si>
  <si>
    <t>Частичная чистка кровли от снега.</t>
  </si>
  <si>
    <r>
      <t xml:space="preserve"> - содержание общего имущества -  </t>
    </r>
    <r>
      <rPr>
        <sz val="11"/>
        <rFont val="Calibri"/>
        <family val="2"/>
        <charset val="204"/>
        <scheme val="minor"/>
      </rPr>
      <t>20,69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рубля с кв.метра общей площади в месяц;</t>
    </r>
  </si>
  <si>
    <t>Замена шарового крана.</t>
  </si>
  <si>
    <t>Пуш 62/3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</si>
  <si>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</si>
  <si>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r>
      <t>кв.</t>
    </r>
    <r>
      <rPr>
        <b/>
        <sz val="11"/>
        <rFont val="Calibri"/>
        <family val="2"/>
        <charset val="204"/>
        <scheme val="minor"/>
      </rPr>
      <t>16</t>
    </r>
    <r>
      <rPr>
        <sz val="11"/>
        <rFont val="Calibri"/>
        <family val="2"/>
        <charset val="204"/>
        <scheme val="minor"/>
      </rPr>
      <t>-</t>
    </r>
  </si>
  <si>
    <r>
      <t>кв.</t>
    </r>
    <r>
      <rPr>
        <b/>
        <sz val="11"/>
        <rFont val="Calibri"/>
        <family val="2"/>
        <charset val="204"/>
        <scheme val="minor"/>
      </rPr>
      <t>18</t>
    </r>
    <r>
      <rPr>
        <sz val="11"/>
        <rFont val="Calibri"/>
        <family val="2"/>
        <charset val="204"/>
        <scheme val="minor"/>
      </rPr>
      <t xml:space="preserve">-          </t>
    </r>
  </si>
  <si>
    <t xml:space="preserve">  - монтаж лестницы на кровле</t>
  </si>
  <si>
    <t xml:space="preserve">  - монтаж уличного освещения</t>
  </si>
  <si>
    <t xml:space="preserve">  - ограничение въезда во двор</t>
  </si>
  <si>
    <t xml:space="preserve">  - увеличение парковочной площадки</t>
  </si>
  <si>
    <t xml:space="preserve">  - устройство детского комплекса</t>
  </si>
  <si>
    <t xml:space="preserve">  - приобретение и украшение новогодней елки</t>
  </si>
  <si>
    <t xml:space="preserve">  - организация новогоднего праздника</t>
  </si>
  <si>
    <t xml:space="preserve">  - замена двери в комнату уборщицы</t>
  </si>
  <si>
    <t xml:space="preserve">и с учетом </t>
  </si>
  <si>
    <t xml:space="preserve">средств от корректировки платы за отопление 2014года в размере </t>
  </si>
  <si>
    <r>
      <t xml:space="preserve"> - 43822,54  рубля</t>
    </r>
    <r>
      <rPr>
        <sz val="11"/>
        <rFont val="Calibri"/>
        <family val="2"/>
        <charset val="204"/>
        <scheme val="minor"/>
      </rPr>
      <t>,</t>
    </r>
  </si>
  <si>
    <t xml:space="preserve">  - корректировка  платы за отопление 2014г.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</si>
</sst>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" fontId="0" fillId="0" borderId="0" xfId="0" applyNumberFormat="1" applyFill="1"/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ont="1" applyFill="1"/>
    <xf numFmtId="0" fontId="0" fillId="0" borderId="0" xfId="0" applyFont="1" applyFill="1"/>
    <xf numFmtId="4" fontId="4" fillId="0" borderId="0" xfId="0" applyNumberFormat="1" applyFont="1" applyFill="1" applyAlignment="1">
      <alignment horizontal="left"/>
    </xf>
    <xf numFmtId="4" fontId="1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15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1" fillId="0" borderId="0" xfId="0" applyFont="1" applyFill="1"/>
    <xf numFmtId="4" fontId="0" fillId="0" borderId="3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" fontId="1" fillId="0" borderId="1" xfId="0" applyNumberFormat="1" applyFont="1" applyFill="1" applyBorder="1" applyAlignment="1">
      <alignment horizontal="right"/>
    </xf>
    <xf numFmtId="4" fontId="9" fillId="0" borderId="10" xfId="0" applyNumberFormat="1" applyFont="1" applyFill="1" applyBorder="1" applyAlignment="1">
      <alignment horizontal="right"/>
    </xf>
    <xf numFmtId="4" fontId="1" fillId="0" borderId="10" xfId="0" applyNumberFormat="1" applyFont="1" applyFill="1" applyBorder="1" applyAlignment="1">
      <alignment horizontal="right"/>
    </xf>
    <xf numFmtId="4" fontId="9" fillId="0" borderId="10" xfId="0" applyNumberFormat="1" applyFont="1" applyFill="1" applyBorder="1" applyAlignment="1"/>
    <xf numFmtId="0" fontId="0" fillId="0" borderId="0" xfId="0" applyNumberFormat="1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4" fontId="3" fillId="0" borderId="0" xfId="0" applyNumberFormat="1" applyFont="1" applyBorder="1" applyAlignment="1"/>
    <xf numFmtId="4" fontId="0" fillId="0" borderId="10" xfId="0" applyNumberFormat="1" applyFill="1" applyBorder="1" applyAlignment="1"/>
    <xf numFmtId="0" fontId="0" fillId="0" borderId="10" xfId="0" applyFill="1" applyBorder="1"/>
    <xf numFmtId="4" fontId="1" fillId="0" borderId="2" xfId="0" applyNumberFormat="1" applyFont="1" applyFill="1" applyBorder="1" applyAlignment="1">
      <alignment horizontal="right"/>
    </xf>
    <xf numFmtId="0" fontId="0" fillId="0" borderId="13" xfId="0" applyFill="1" applyBorder="1"/>
    <xf numFmtId="4" fontId="3" fillId="0" borderId="3" xfId="0" applyNumberFormat="1" applyFont="1" applyFill="1" applyBorder="1" applyAlignment="1"/>
    <xf numFmtId="0" fontId="0" fillId="0" borderId="0" xfId="0" applyFill="1" applyBorder="1"/>
    <xf numFmtId="0" fontId="7" fillId="0" borderId="0" xfId="0" applyFont="1" applyFill="1"/>
    <xf numFmtId="0" fontId="0" fillId="0" borderId="17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" fontId="1" fillId="0" borderId="17" xfId="0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 applyAlignme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/>
    <xf numFmtId="4" fontId="12" fillId="0" borderId="0" xfId="0" applyNumberFormat="1" applyFont="1" applyFill="1"/>
    <xf numFmtId="4" fontId="7" fillId="0" borderId="0" xfId="0" applyNumberFormat="1" applyFont="1" applyFill="1"/>
    <xf numFmtId="0" fontId="7" fillId="0" borderId="0" xfId="0" applyFont="1"/>
    <xf numFmtId="4" fontId="9" fillId="0" borderId="0" xfId="0" applyNumberFormat="1" applyFont="1" applyFill="1"/>
    <xf numFmtId="4" fontId="13" fillId="0" borderId="0" xfId="0" applyNumberFormat="1" applyFont="1" applyFill="1"/>
    <xf numFmtId="0" fontId="9" fillId="0" borderId="13" xfId="0" applyFont="1" applyFill="1" applyBorder="1" applyAlignment="1"/>
    <xf numFmtId="0" fontId="9" fillId="0" borderId="14" xfId="0" applyFont="1" applyFill="1" applyBorder="1" applyAlignment="1"/>
    <xf numFmtId="0" fontId="9" fillId="0" borderId="15" xfId="0" applyFont="1" applyFill="1" applyBorder="1" applyAlignment="1"/>
    <xf numFmtId="4" fontId="9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/>
    <xf numFmtId="1" fontId="7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7" fillId="0" borderId="8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4" fontId="9" fillId="0" borderId="0" xfId="0" applyNumberFormat="1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9"/>
  <sheetViews>
    <sheetView tabSelected="1" topLeftCell="A37" workbookViewId="0">
      <selection activeCell="L23" sqref="L23"/>
    </sheetView>
  </sheetViews>
  <sheetFormatPr defaultRowHeight="15"/>
  <cols>
    <col min="1" max="1" width="5.28515625" customWidth="1"/>
    <col min="2" max="2" width="8.85546875" style="55" customWidth="1"/>
    <col min="3" max="3" width="10.7109375" style="55" customWidth="1"/>
    <col min="4" max="5" width="9.140625" style="55"/>
    <col min="6" max="6" width="10.28515625" style="55" bestFit="1" customWidth="1"/>
    <col min="7" max="7" width="13.5703125" style="55" customWidth="1"/>
    <col min="8" max="8" width="8.42578125" style="55" customWidth="1"/>
    <col min="9" max="9" width="10.28515625" style="13" customWidth="1"/>
    <col min="10" max="11" width="11.42578125" style="13" customWidth="1"/>
  </cols>
  <sheetData>
    <row r="1" spans="1:15">
      <c r="K1" s="20" t="s">
        <v>104</v>
      </c>
      <c r="N1" s="63"/>
      <c r="O1" s="13"/>
    </row>
    <row r="2" spans="1:15" ht="18.7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M2" s="15"/>
      <c r="N2" s="13"/>
      <c r="O2" s="13"/>
    </row>
    <row r="3" spans="1:15" ht="18.7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5" ht="18.75">
      <c r="A4" s="1"/>
      <c r="B4" s="64"/>
      <c r="C4" s="65" t="s">
        <v>2</v>
      </c>
      <c r="D4" s="66" t="s">
        <v>57</v>
      </c>
      <c r="E4" s="67" t="s">
        <v>66</v>
      </c>
      <c r="F4" s="67"/>
      <c r="G4" s="67"/>
      <c r="H4" s="67"/>
      <c r="I4" s="22">
        <v>2014</v>
      </c>
      <c r="J4" s="21" t="s">
        <v>67</v>
      </c>
    </row>
    <row r="5" spans="1:15" ht="18.75">
      <c r="C5" s="64"/>
      <c r="D5" s="64"/>
      <c r="E5" s="64"/>
      <c r="F5" s="64"/>
      <c r="G5" s="64"/>
      <c r="H5" s="64"/>
      <c r="I5" s="2"/>
      <c r="J5" s="2"/>
      <c r="K5" s="2"/>
    </row>
    <row r="6" spans="1:15" ht="15.75">
      <c r="A6" s="3" t="s">
        <v>62</v>
      </c>
      <c r="B6" s="68">
        <v>2014</v>
      </c>
      <c r="C6" s="55" t="s">
        <v>27</v>
      </c>
      <c r="D6" s="69" t="s">
        <v>59</v>
      </c>
      <c r="E6" s="70">
        <v>2383.4</v>
      </c>
      <c r="F6" s="55" t="s">
        <v>105</v>
      </c>
    </row>
    <row r="7" spans="1:15" ht="15.75">
      <c r="A7" s="91">
        <v>1088272.78</v>
      </c>
      <c r="B7" s="91"/>
      <c r="C7" s="71" t="s">
        <v>3</v>
      </c>
      <c r="G7" s="72">
        <f>A7-J8</f>
        <v>858962.17</v>
      </c>
      <c r="H7" s="62" t="s">
        <v>80</v>
      </c>
      <c r="I7" s="25">
        <f>(G7/A7)*100</f>
        <v>78.928940040198384</v>
      </c>
      <c r="J7" s="13" t="s">
        <v>4</v>
      </c>
    </row>
    <row r="8" spans="1:15" ht="15.75">
      <c r="A8" t="s">
        <v>5</v>
      </c>
      <c r="J8" s="24">
        <v>229310.61</v>
      </c>
      <c r="K8" s="13" t="s">
        <v>6</v>
      </c>
    </row>
    <row r="9" spans="1:15">
      <c r="A9" t="s">
        <v>7</v>
      </c>
    </row>
    <row r="10" spans="1:15">
      <c r="A10" t="s">
        <v>90</v>
      </c>
      <c r="B10" s="73">
        <v>12866.61</v>
      </c>
      <c r="C10" s="55" t="s">
        <v>12</v>
      </c>
      <c r="E10" s="74" t="s">
        <v>106</v>
      </c>
      <c r="F10" s="73">
        <v>12009.4</v>
      </c>
      <c r="G10" s="55" t="s">
        <v>12</v>
      </c>
      <c r="I10" s="13" t="s">
        <v>92</v>
      </c>
      <c r="J10" s="26">
        <v>14680.9</v>
      </c>
      <c r="K10" s="27" t="s">
        <v>12</v>
      </c>
    </row>
    <row r="11" spans="1:15">
      <c r="A11" t="s">
        <v>91</v>
      </c>
      <c r="B11" s="73">
        <v>20623.580000000002</v>
      </c>
      <c r="C11" s="55" t="s">
        <v>12</v>
      </c>
      <c r="E11" s="55" t="s">
        <v>107</v>
      </c>
      <c r="F11" s="73">
        <v>65499.03</v>
      </c>
      <c r="G11" s="55" t="s">
        <v>12</v>
      </c>
      <c r="I11" s="13" t="s">
        <v>93</v>
      </c>
      <c r="J11" s="26">
        <v>6681.12</v>
      </c>
      <c r="K11" s="27" t="s">
        <v>12</v>
      </c>
    </row>
    <row r="12" spans="1:15">
      <c r="B12" s="73"/>
    </row>
    <row r="13" spans="1:15" ht="15.75">
      <c r="A13" t="s">
        <v>47</v>
      </c>
      <c r="J13" s="11">
        <f>G14+G15+G16+G17</f>
        <v>229310.61</v>
      </c>
      <c r="K13" s="28"/>
    </row>
    <row r="14" spans="1:15">
      <c r="A14" s="4" t="s">
        <v>8</v>
      </c>
      <c r="B14" s="55" t="s">
        <v>9</v>
      </c>
      <c r="G14" s="75">
        <f>(J8*43.5/100)</f>
        <v>99750.115350000007</v>
      </c>
      <c r="H14" s="55" t="s">
        <v>12</v>
      </c>
    </row>
    <row r="15" spans="1:15">
      <c r="A15" s="4" t="s">
        <v>8</v>
      </c>
      <c r="B15" s="55" t="s">
        <v>10</v>
      </c>
      <c r="G15" s="75">
        <f>(J8*36.6/100)</f>
        <v>83927.683259999991</v>
      </c>
      <c r="H15" s="55" t="s">
        <v>12</v>
      </c>
    </row>
    <row r="16" spans="1:15">
      <c r="A16" s="4" t="s">
        <v>8</v>
      </c>
      <c r="B16" s="55" t="s">
        <v>11</v>
      </c>
      <c r="G16" s="75">
        <f>(J8*12.5/100)</f>
        <v>28663.826249999998</v>
      </c>
      <c r="H16" s="55" t="s">
        <v>12</v>
      </c>
      <c r="K16" s="23"/>
    </row>
    <row r="17" spans="1:17">
      <c r="A17" s="4" t="s">
        <v>8</v>
      </c>
      <c r="B17" s="55" t="s">
        <v>16</v>
      </c>
      <c r="G17" s="75">
        <f>(J8*7.4/100)</f>
        <v>16968.985140000001</v>
      </c>
      <c r="H17" s="55" t="s">
        <v>12</v>
      </c>
    </row>
    <row r="18" spans="1:17">
      <c r="G18" s="76"/>
    </row>
    <row r="19" spans="1:17">
      <c r="A19" s="5" t="s">
        <v>13</v>
      </c>
      <c r="G19" s="75">
        <f>E6*5*12</f>
        <v>143004</v>
      </c>
      <c r="H19" s="55" t="s">
        <v>14</v>
      </c>
    </row>
    <row r="20" spans="1:17" ht="15.75" thickBot="1">
      <c r="A20" s="92">
        <f>(G19*I7/100)</f>
        <v>112871.54141508529</v>
      </c>
      <c r="B20" s="92"/>
      <c r="C20" s="55" t="s">
        <v>17</v>
      </c>
    </row>
    <row r="21" spans="1:17">
      <c r="A21" s="6" t="s">
        <v>2</v>
      </c>
      <c r="B21" s="104" t="s">
        <v>23</v>
      </c>
      <c r="C21" s="105"/>
      <c r="D21" s="105"/>
      <c r="E21" s="105"/>
      <c r="F21" s="105"/>
      <c r="G21" s="105"/>
      <c r="H21" s="106"/>
      <c r="I21" s="30" t="s">
        <v>21</v>
      </c>
      <c r="J21" s="31" t="s">
        <v>20</v>
      </c>
      <c r="K21" s="30" t="s">
        <v>18</v>
      </c>
    </row>
    <row r="22" spans="1:17" ht="15.75" thickBot="1">
      <c r="A22" s="7" t="s">
        <v>15</v>
      </c>
      <c r="B22" s="101"/>
      <c r="C22" s="102"/>
      <c r="D22" s="102"/>
      <c r="E22" s="102"/>
      <c r="F22" s="102"/>
      <c r="G22" s="102"/>
      <c r="H22" s="103"/>
      <c r="I22" s="32" t="s">
        <v>22</v>
      </c>
      <c r="J22" s="33"/>
      <c r="K22" s="32" t="s">
        <v>19</v>
      </c>
    </row>
    <row r="23" spans="1:17" ht="15.75" thickBot="1">
      <c r="A23" s="18"/>
      <c r="B23" s="107" t="s">
        <v>74</v>
      </c>
      <c r="C23" s="108"/>
      <c r="D23" s="108"/>
      <c r="E23" s="108"/>
      <c r="F23" s="108"/>
      <c r="G23" s="108"/>
      <c r="H23" s="108"/>
      <c r="I23" s="18"/>
      <c r="J23" s="34"/>
      <c r="K23" s="38">
        <v>81479.61</v>
      </c>
      <c r="Q23" s="15"/>
    </row>
    <row r="24" spans="1:17">
      <c r="A24" s="12">
        <v>1</v>
      </c>
      <c r="B24" s="96" t="s">
        <v>84</v>
      </c>
      <c r="C24" s="97"/>
      <c r="D24" s="97"/>
      <c r="E24" s="97"/>
      <c r="F24" s="97"/>
      <c r="G24" s="97"/>
      <c r="H24" s="97"/>
      <c r="I24" s="12" t="s">
        <v>48</v>
      </c>
      <c r="J24" s="60">
        <v>1</v>
      </c>
      <c r="K24" s="41">
        <v>1670</v>
      </c>
    </row>
    <row r="25" spans="1:17">
      <c r="A25" s="12">
        <f>1+A24</f>
        <v>2</v>
      </c>
      <c r="B25" s="96" t="s">
        <v>99</v>
      </c>
      <c r="C25" s="99"/>
      <c r="D25" s="99"/>
      <c r="E25" s="99"/>
      <c r="F25" s="99"/>
      <c r="G25" s="99"/>
      <c r="H25" s="97"/>
      <c r="I25" s="12" t="s">
        <v>48</v>
      </c>
      <c r="J25" s="60">
        <v>6</v>
      </c>
      <c r="K25" s="43">
        <f>100+13231.8+357+500</f>
        <v>14188.8</v>
      </c>
    </row>
    <row r="26" spans="1:17">
      <c r="A26" s="12">
        <f t="shared" ref="A26:A50" si="0">1+A25</f>
        <v>3</v>
      </c>
      <c r="B26" s="96" t="s">
        <v>69</v>
      </c>
      <c r="C26" s="99"/>
      <c r="D26" s="99"/>
      <c r="E26" s="99"/>
      <c r="F26" s="99"/>
      <c r="G26" s="99"/>
      <c r="H26" s="97"/>
      <c r="I26" s="12" t="s">
        <v>60</v>
      </c>
      <c r="J26" s="60">
        <v>312.89999999999998</v>
      </c>
      <c r="K26" s="43">
        <v>3319</v>
      </c>
    </row>
    <row r="27" spans="1:17">
      <c r="A27" s="12">
        <f t="shared" si="0"/>
        <v>4</v>
      </c>
      <c r="B27" s="96" t="s">
        <v>100</v>
      </c>
      <c r="C27" s="97"/>
      <c r="D27" s="97"/>
      <c r="E27" s="97"/>
      <c r="F27" s="97"/>
      <c r="G27" s="97"/>
      <c r="H27" s="98"/>
      <c r="I27" s="12" t="s">
        <v>48</v>
      </c>
      <c r="J27" s="60">
        <v>1</v>
      </c>
      <c r="K27" s="43">
        <v>3500</v>
      </c>
    </row>
    <row r="28" spans="1:17">
      <c r="A28" s="12">
        <f t="shared" si="0"/>
        <v>5</v>
      </c>
      <c r="B28" s="96" t="s">
        <v>101</v>
      </c>
      <c r="C28" s="97"/>
      <c r="D28" s="97"/>
      <c r="E28" s="97"/>
      <c r="F28" s="97"/>
      <c r="G28" s="97"/>
      <c r="H28" s="98"/>
      <c r="I28" s="12" t="s">
        <v>60</v>
      </c>
      <c r="J28" s="60">
        <v>100</v>
      </c>
      <c r="K28" s="43">
        <f>750*2</f>
        <v>1500</v>
      </c>
    </row>
    <row r="29" spans="1:17">
      <c r="A29" s="12">
        <f t="shared" si="0"/>
        <v>6</v>
      </c>
      <c r="B29" s="96" t="s">
        <v>98</v>
      </c>
      <c r="C29" s="97"/>
      <c r="D29" s="97"/>
      <c r="E29" s="97"/>
      <c r="F29" s="97"/>
      <c r="G29" s="97"/>
      <c r="H29" s="98"/>
      <c r="I29" s="12" t="s">
        <v>48</v>
      </c>
      <c r="J29" s="45">
        <v>3</v>
      </c>
      <c r="K29" s="43">
        <f>280+120</f>
        <v>400</v>
      </c>
    </row>
    <row r="30" spans="1:17">
      <c r="A30" s="12">
        <f t="shared" si="0"/>
        <v>7</v>
      </c>
      <c r="B30" s="96" t="s">
        <v>85</v>
      </c>
      <c r="C30" s="99"/>
      <c r="D30" s="99"/>
      <c r="E30" s="99"/>
      <c r="F30" s="99"/>
      <c r="G30" s="99"/>
      <c r="H30" s="97"/>
      <c r="I30" s="12" t="s">
        <v>48</v>
      </c>
      <c r="J30" s="60">
        <v>1</v>
      </c>
      <c r="K30" s="42">
        <v>19742.68</v>
      </c>
    </row>
    <row r="31" spans="1:17">
      <c r="A31" s="12">
        <f t="shared" si="0"/>
        <v>8</v>
      </c>
      <c r="B31" s="96" t="s">
        <v>100</v>
      </c>
      <c r="C31" s="97"/>
      <c r="D31" s="97"/>
      <c r="E31" s="97"/>
      <c r="F31" s="97"/>
      <c r="G31" s="97"/>
      <c r="H31" s="98"/>
      <c r="I31" s="12" t="s">
        <v>48</v>
      </c>
      <c r="J31" s="60">
        <v>1</v>
      </c>
      <c r="K31" s="42">
        <v>3600</v>
      </c>
    </row>
    <row r="32" spans="1:17">
      <c r="A32" s="12">
        <f t="shared" si="0"/>
        <v>9</v>
      </c>
      <c r="B32" s="96" t="s">
        <v>86</v>
      </c>
      <c r="C32" s="99"/>
      <c r="D32" s="99"/>
      <c r="E32" s="99"/>
      <c r="F32" s="99"/>
      <c r="G32" s="99"/>
      <c r="H32" s="97"/>
      <c r="I32" s="12" t="s">
        <v>48</v>
      </c>
      <c r="J32" s="60">
        <v>1</v>
      </c>
      <c r="K32" s="49">
        <v>92076.6</v>
      </c>
    </row>
    <row r="33" spans="1:11">
      <c r="A33" s="12">
        <f t="shared" si="0"/>
        <v>10</v>
      </c>
      <c r="B33" s="96" t="s">
        <v>73</v>
      </c>
      <c r="C33" s="99"/>
      <c r="D33" s="99"/>
      <c r="E33" s="99"/>
      <c r="F33" s="99"/>
      <c r="G33" s="99"/>
      <c r="H33" s="97"/>
      <c r="I33" s="12" t="s">
        <v>60</v>
      </c>
      <c r="J33" s="60">
        <v>312.89999999999998</v>
      </c>
      <c r="K33" s="43">
        <v>3224</v>
      </c>
    </row>
    <row r="34" spans="1:11">
      <c r="A34" s="12">
        <f t="shared" si="0"/>
        <v>11</v>
      </c>
      <c r="B34" s="96" t="s">
        <v>100</v>
      </c>
      <c r="C34" s="97"/>
      <c r="D34" s="97"/>
      <c r="E34" s="97"/>
      <c r="F34" s="97"/>
      <c r="G34" s="97"/>
      <c r="H34" s="98"/>
      <c r="I34" s="12" t="s">
        <v>48</v>
      </c>
      <c r="J34" s="60">
        <v>1</v>
      </c>
      <c r="K34" s="43">
        <v>3600</v>
      </c>
    </row>
    <row r="35" spans="1:11" ht="15" customHeight="1">
      <c r="A35" s="12">
        <f t="shared" si="0"/>
        <v>12</v>
      </c>
      <c r="B35" s="93" t="s">
        <v>94</v>
      </c>
      <c r="C35" s="94"/>
      <c r="D35" s="94"/>
      <c r="E35" s="94"/>
      <c r="F35" s="94"/>
      <c r="G35" s="94"/>
      <c r="H35" s="95"/>
      <c r="I35" s="12" t="s">
        <v>60</v>
      </c>
      <c r="J35" s="60">
        <v>4</v>
      </c>
      <c r="K35" s="43">
        <v>7647.61</v>
      </c>
    </row>
    <row r="36" spans="1:11" ht="15" customHeight="1">
      <c r="A36" s="12">
        <f t="shared" si="0"/>
        <v>13</v>
      </c>
      <c r="B36" s="93" t="s">
        <v>96</v>
      </c>
      <c r="C36" s="94"/>
      <c r="D36" s="94"/>
      <c r="E36" s="94"/>
      <c r="F36" s="94"/>
      <c r="G36" s="94"/>
      <c r="H36" s="95"/>
      <c r="I36" s="16" t="s">
        <v>48</v>
      </c>
      <c r="J36" s="17">
        <v>1</v>
      </c>
      <c r="K36" s="50">
        <v>65000</v>
      </c>
    </row>
    <row r="37" spans="1:11" ht="15" customHeight="1">
      <c r="A37" s="12">
        <f t="shared" si="0"/>
        <v>14</v>
      </c>
      <c r="B37" s="93" t="s">
        <v>75</v>
      </c>
      <c r="C37" s="94"/>
      <c r="D37" s="94"/>
      <c r="E37" s="94"/>
      <c r="F37" s="94"/>
      <c r="G37" s="94"/>
      <c r="H37" s="95"/>
      <c r="I37" s="12" t="s">
        <v>48</v>
      </c>
      <c r="J37" s="60">
        <v>1</v>
      </c>
      <c r="K37" s="50">
        <v>85000</v>
      </c>
    </row>
    <row r="38" spans="1:11" ht="15" customHeight="1">
      <c r="A38" s="12">
        <f t="shared" si="0"/>
        <v>15</v>
      </c>
      <c r="B38" s="93" t="s">
        <v>103</v>
      </c>
      <c r="C38" s="94"/>
      <c r="D38" s="94"/>
      <c r="E38" s="94"/>
      <c r="F38" s="94"/>
      <c r="G38" s="94"/>
      <c r="H38" s="95"/>
      <c r="I38" s="12" t="s">
        <v>48</v>
      </c>
      <c r="J38" s="60">
        <v>1</v>
      </c>
      <c r="K38" s="42">
        <v>1644</v>
      </c>
    </row>
    <row r="39" spans="1:11" ht="15" customHeight="1">
      <c r="A39" s="12">
        <f t="shared" si="0"/>
        <v>16</v>
      </c>
      <c r="B39" s="93" t="s">
        <v>76</v>
      </c>
      <c r="C39" s="94"/>
      <c r="D39" s="94"/>
      <c r="E39" s="94"/>
      <c r="F39" s="94"/>
      <c r="G39" s="94"/>
      <c r="H39" s="95"/>
      <c r="I39" s="12" t="s">
        <v>48</v>
      </c>
      <c r="J39" s="60">
        <v>2</v>
      </c>
      <c r="K39" s="42">
        <v>3249</v>
      </c>
    </row>
    <row r="40" spans="1:11">
      <c r="A40" s="12">
        <f t="shared" si="0"/>
        <v>17</v>
      </c>
      <c r="B40" s="96" t="s">
        <v>77</v>
      </c>
      <c r="C40" s="99"/>
      <c r="D40" s="99"/>
      <c r="E40" s="99"/>
      <c r="F40" s="99"/>
      <c r="G40" s="99"/>
      <c r="H40" s="97"/>
      <c r="I40" s="12" t="s">
        <v>60</v>
      </c>
      <c r="J40" s="60">
        <v>312.89999999999998</v>
      </c>
      <c r="K40" s="43">
        <v>3358</v>
      </c>
    </row>
    <row r="41" spans="1:11">
      <c r="A41" s="12">
        <f t="shared" si="0"/>
        <v>18</v>
      </c>
      <c r="B41" s="96" t="s">
        <v>97</v>
      </c>
      <c r="C41" s="97"/>
      <c r="D41" s="97"/>
      <c r="E41" s="97"/>
      <c r="F41" s="97"/>
      <c r="G41" s="97"/>
      <c r="H41" s="98"/>
      <c r="I41" s="12" t="s">
        <v>48</v>
      </c>
      <c r="J41" s="60">
        <v>1</v>
      </c>
      <c r="K41" s="43">
        <v>23500</v>
      </c>
    </row>
    <row r="42" spans="1:11">
      <c r="A42" s="12">
        <f t="shared" si="0"/>
        <v>19</v>
      </c>
      <c r="B42" s="96" t="s">
        <v>78</v>
      </c>
      <c r="C42" s="97"/>
      <c r="D42" s="97"/>
      <c r="E42" s="97"/>
      <c r="F42" s="97"/>
      <c r="G42" s="97"/>
      <c r="H42" s="98"/>
      <c r="I42" s="12" t="s">
        <v>60</v>
      </c>
      <c r="J42" s="60">
        <v>4</v>
      </c>
      <c r="K42" s="43">
        <v>1275</v>
      </c>
    </row>
    <row r="43" spans="1:11">
      <c r="A43" s="12">
        <f t="shared" si="0"/>
        <v>20</v>
      </c>
      <c r="B43" s="96" t="s">
        <v>95</v>
      </c>
      <c r="C43" s="97"/>
      <c r="D43" s="97"/>
      <c r="E43" s="97"/>
      <c r="F43" s="97"/>
      <c r="G43" s="97"/>
      <c r="H43" s="98"/>
      <c r="I43" s="12" t="s">
        <v>48</v>
      </c>
      <c r="J43" s="60">
        <v>2</v>
      </c>
      <c r="K43" s="43">
        <v>28687.5</v>
      </c>
    </row>
    <row r="44" spans="1:11">
      <c r="A44" s="12">
        <f t="shared" si="0"/>
        <v>21</v>
      </c>
      <c r="B44" s="96" t="s">
        <v>79</v>
      </c>
      <c r="C44" s="97"/>
      <c r="D44" s="97"/>
      <c r="E44" s="97"/>
      <c r="F44" s="97"/>
      <c r="G44" s="97"/>
      <c r="H44" s="98"/>
      <c r="I44" s="19" t="s">
        <v>48</v>
      </c>
      <c r="J44" s="46">
        <v>1</v>
      </c>
      <c r="K44" s="44">
        <f>(7775+1500+400+3300)</f>
        <v>12975</v>
      </c>
    </row>
    <row r="45" spans="1:11">
      <c r="A45" s="12">
        <f t="shared" si="0"/>
        <v>22</v>
      </c>
      <c r="B45" s="96" t="s">
        <v>61</v>
      </c>
      <c r="C45" s="97"/>
      <c r="D45" s="97"/>
      <c r="E45" s="97"/>
      <c r="F45" s="97"/>
      <c r="G45" s="97"/>
      <c r="H45" s="98"/>
      <c r="I45" s="12" t="s">
        <v>48</v>
      </c>
      <c r="J45" s="60">
        <v>1</v>
      </c>
      <c r="K45" s="42">
        <v>6500</v>
      </c>
    </row>
    <row r="46" spans="1:11">
      <c r="A46" s="12">
        <f t="shared" si="0"/>
        <v>23</v>
      </c>
      <c r="B46" s="96" t="s">
        <v>87</v>
      </c>
      <c r="C46" s="97"/>
      <c r="D46" s="97"/>
      <c r="E46" s="97"/>
      <c r="F46" s="97"/>
      <c r="G46" s="97"/>
      <c r="H46" s="98"/>
      <c r="I46" s="12" t="s">
        <v>48</v>
      </c>
      <c r="J46" s="14">
        <v>3</v>
      </c>
      <c r="K46" s="43">
        <f>380*3</f>
        <v>1140</v>
      </c>
    </row>
    <row r="47" spans="1:11">
      <c r="A47" s="12">
        <f t="shared" si="0"/>
        <v>24</v>
      </c>
      <c r="B47" s="96" t="s">
        <v>88</v>
      </c>
      <c r="C47" s="97"/>
      <c r="D47" s="97"/>
      <c r="E47" s="97"/>
      <c r="F47" s="97"/>
      <c r="G47" s="97"/>
      <c r="H47" s="98"/>
      <c r="I47" s="12" t="s">
        <v>48</v>
      </c>
      <c r="J47" s="14">
        <v>3</v>
      </c>
      <c r="K47" s="43">
        <f>250*3</f>
        <v>750</v>
      </c>
    </row>
    <row r="48" spans="1:11">
      <c r="A48" s="12">
        <f t="shared" si="0"/>
        <v>25</v>
      </c>
      <c r="B48" s="96" t="s">
        <v>81</v>
      </c>
      <c r="C48" s="97"/>
      <c r="D48" s="97"/>
      <c r="E48" s="97"/>
      <c r="F48" s="97"/>
      <c r="G48" s="97"/>
      <c r="H48" s="98"/>
      <c r="I48" s="12" t="s">
        <v>48</v>
      </c>
      <c r="J48" s="14">
        <v>9</v>
      </c>
      <c r="K48" s="43">
        <v>196.7</v>
      </c>
    </row>
    <row r="49" spans="1:11">
      <c r="A49" s="12">
        <f t="shared" si="0"/>
        <v>26</v>
      </c>
      <c r="B49" s="96" t="s">
        <v>82</v>
      </c>
      <c r="C49" s="97"/>
      <c r="D49" s="97"/>
      <c r="E49" s="97"/>
      <c r="F49" s="97"/>
      <c r="G49" s="97"/>
      <c r="H49" s="98"/>
      <c r="I49" s="12" t="s">
        <v>48</v>
      </c>
      <c r="J49" s="14">
        <v>1</v>
      </c>
      <c r="K49" s="43">
        <v>7833</v>
      </c>
    </row>
    <row r="50" spans="1:11">
      <c r="A50" s="12">
        <f t="shared" si="0"/>
        <v>27</v>
      </c>
      <c r="B50" s="96" t="s">
        <v>83</v>
      </c>
      <c r="C50" s="97"/>
      <c r="D50" s="97"/>
      <c r="E50" s="97"/>
      <c r="F50" s="97"/>
      <c r="G50" s="97"/>
      <c r="H50" s="98"/>
      <c r="I50" s="12" t="s">
        <v>64</v>
      </c>
      <c r="J50" s="14">
        <v>12</v>
      </c>
      <c r="K50" s="43">
        <f>1500*12</f>
        <v>18000</v>
      </c>
    </row>
    <row r="51" spans="1:11" ht="15" customHeight="1">
      <c r="A51" s="56"/>
      <c r="B51" s="109" t="s">
        <v>70</v>
      </c>
      <c r="C51" s="110"/>
      <c r="D51" s="110"/>
      <c r="E51" s="110"/>
      <c r="F51" s="110"/>
      <c r="G51" s="110"/>
      <c r="H51" s="110"/>
      <c r="I51" s="57"/>
      <c r="J51" s="58"/>
      <c r="K51" s="59">
        <f>K24+K25+K26+K27+K28+K29+K30+K31+K33+K34+K35+K38+K39+K40+K41+K42+K43+K44+K45+K46+K47+K48+K49+K50</f>
        <v>171500.29</v>
      </c>
    </row>
    <row r="52" spans="1:11" ht="15.75" customHeight="1">
      <c r="A52" s="9"/>
      <c r="B52" s="96" t="s">
        <v>65</v>
      </c>
      <c r="C52" s="97"/>
      <c r="D52" s="97"/>
      <c r="E52" s="97"/>
      <c r="F52" s="97"/>
      <c r="G52" s="97"/>
      <c r="H52" s="97"/>
      <c r="I52" s="12"/>
      <c r="J52" s="60"/>
      <c r="K52" s="49">
        <f>K51*0.14</f>
        <v>24010.040600000004</v>
      </c>
    </row>
    <row r="53" spans="1:11" ht="15.75" thickBot="1">
      <c r="A53" s="9"/>
      <c r="B53" s="55" t="s">
        <v>71</v>
      </c>
      <c r="I53" s="35"/>
      <c r="K53" s="51">
        <f>SUM(K51:K52)</f>
        <v>195510.33060000002</v>
      </c>
    </row>
    <row r="54" spans="1:11" ht="16.5" thickBot="1">
      <c r="A54" s="8"/>
      <c r="B54" s="77" t="s">
        <v>72</v>
      </c>
      <c r="C54" s="78"/>
      <c r="D54" s="78"/>
      <c r="E54" s="78"/>
      <c r="F54" s="78"/>
      <c r="G54" s="78"/>
      <c r="H54" s="79"/>
      <c r="I54" s="36"/>
      <c r="J54" s="52"/>
      <c r="K54" s="53">
        <f>K53+K23</f>
        <v>276989.94060000003</v>
      </c>
    </row>
    <row r="55" spans="1:11">
      <c r="A55" t="s">
        <v>55</v>
      </c>
    </row>
    <row r="56" spans="1:11">
      <c r="A56" t="s">
        <v>24</v>
      </c>
      <c r="D56" s="68">
        <f>I4</f>
        <v>2014</v>
      </c>
      <c r="E56" s="55" t="s">
        <v>25</v>
      </c>
      <c r="G56" s="80">
        <f>K54-G19</f>
        <v>133985.94060000003</v>
      </c>
      <c r="H56" s="55" t="s">
        <v>26</v>
      </c>
    </row>
    <row r="57" spans="1:11">
      <c r="A57" s="39" t="s">
        <v>30</v>
      </c>
      <c r="B57" s="68">
        <f>I4+1</f>
        <v>2015</v>
      </c>
      <c r="C57" s="55" t="s">
        <v>31</v>
      </c>
    </row>
    <row r="58" spans="1:11">
      <c r="A58" s="61" t="s">
        <v>102</v>
      </c>
    </row>
    <row r="59" spans="1:11">
      <c r="A59" s="89" t="s">
        <v>29</v>
      </c>
      <c r="B59" s="89"/>
      <c r="C59" s="89"/>
      <c r="D59" s="89"/>
      <c r="E59" s="89"/>
      <c r="F59" s="81">
        <f>G85</f>
        <v>14.068711385695503</v>
      </c>
      <c r="G59" s="55" t="s">
        <v>53</v>
      </c>
    </row>
    <row r="60" spans="1:11">
      <c r="A60" s="40" t="s">
        <v>34</v>
      </c>
    </row>
    <row r="61" spans="1:11">
      <c r="A61" s="40" t="s">
        <v>32</v>
      </c>
    </row>
    <row r="62" spans="1:11">
      <c r="A62" s="40" t="s">
        <v>33</v>
      </c>
    </row>
    <row r="63" spans="1:11">
      <c r="A63" s="40" t="s">
        <v>35</v>
      </c>
    </row>
    <row r="64" spans="1:11">
      <c r="A64" s="40" t="s">
        <v>63</v>
      </c>
      <c r="B64" s="68">
        <f>I4+1</f>
        <v>2015</v>
      </c>
      <c r="C64" s="55" t="s">
        <v>36</v>
      </c>
    </row>
    <row r="65" spans="1:12">
      <c r="A65" s="40" t="s">
        <v>37</v>
      </c>
    </row>
    <row r="66" spans="1:12">
      <c r="A66" s="87" t="s">
        <v>119</v>
      </c>
      <c r="J66" s="11">
        <v>-63309.54</v>
      </c>
      <c r="K66" s="13" t="s">
        <v>12</v>
      </c>
    </row>
    <row r="67" spans="1:12">
      <c r="A67" s="40" t="s">
        <v>38</v>
      </c>
      <c r="J67" s="11">
        <v>6000</v>
      </c>
      <c r="K67" s="13" t="s">
        <v>12</v>
      </c>
    </row>
    <row r="68" spans="1:12">
      <c r="A68" s="40" t="s">
        <v>39</v>
      </c>
      <c r="J68" s="11">
        <v>7000</v>
      </c>
      <c r="K68" s="13" t="s">
        <v>12</v>
      </c>
    </row>
    <row r="69" spans="1:12">
      <c r="A69" s="40" t="s">
        <v>56</v>
      </c>
      <c r="J69" s="11">
        <v>10000</v>
      </c>
      <c r="K69" s="13" t="s">
        <v>12</v>
      </c>
    </row>
    <row r="70" spans="1:12">
      <c r="A70" s="40" t="s">
        <v>40</v>
      </c>
      <c r="J70" s="11">
        <v>1200</v>
      </c>
      <c r="K70" s="13" t="s">
        <v>12</v>
      </c>
    </row>
    <row r="71" spans="1:12">
      <c r="A71" s="40" t="s">
        <v>41</v>
      </c>
      <c r="J71" s="11">
        <v>15000</v>
      </c>
      <c r="K71" s="13" t="s">
        <v>12</v>
      </c>
    </row>
    <row r="72" spans="1:12">
      <c r="A72" s="61" t="s">
        <v>68</v>
      </c>
      <c r="J72" s="11">
        <v>12000</v>
      </c>
      <c r="K72" s="13" t="s">
        <v>12</v>
      </c>
    </row>
    <row r="73" spans="1:12">
      <c r="A73" s="40" t="s">
        <v>42</v>
      </c>
      <c r="J73" s="11">
        <v>20000</v>
      </c>
      <c r="K73" s="13" t="s">
        <v>12</v>
      </c>
    </row>
    <row r="74" spans="1:12">
      <c r="A74" s="86" t="s">
        <v>109</v>
      </c>
      <c r="J74" s="11">
        <v>15000</v>
      </c>
      <c r="K74" s="13" t="s">
        <v>12</v>
      </c>
    </row>
    <row r="75" spans="1:12">
      <c r="A75" s="86" t="s">
        <v>108</v>
      </c>
      <c r="J75" s="11">
        <v>50000</v>
      </c>
      <c r="K75" s="13" t="s">
        <v>12</v>
      </c>
    </row>
    <row r="76" spans="1:12">
      <c r="A76" s="86" t="s">
        <v>110</v>
      </c>
      <c r="J76" s="11">
        <v>50000</v>
      </c>
      <c r="K76" s="13" t="s">
        <v>12</v>
      </c>
    </row>
    <row r="77" spans="1:12">
      <c r="A77" s="86" t="s">
        <v>111</v>
      </c>
      <c r="J77" s="11">
        <v>50000</v>
      </c>
      <c r="K77" s="13" t="s">
        <v>12</v>
      </c>
    </row>
    <row r="78" spans="1:12">
      <c r="A78" s="86" t="s">
        <v>112</v>
      </c>
      <c r="J78" s="11">
        <v>70000</v>
      </c>
      <c r="K78" s="13" t="s">
        <v>12</v>
      </c>
    </row>
    <row r="79" spans="1:12" ht="15.75">
      <c r="A79" s="89" t="s">
        <v>113</v>
      </c>
      <c r="B79" s="89"/>
      <c r="C79" s="89"/>
      <c r="D79" s="89"/>
      <c r="E79" s="89"/>
      <c r="F79" s="89"/>
      <c r="G79" s="89"/>
      <c r="H79" s="82"/>
      <c r="I79" s="54"/>
      <c r="J79" s="47">
        <v>1500</v>
      </c>
      <c r="K79" s="13" t="s">
        <v>12</v>
      </c>
      <c r="L79" s="48"/>
    </row>
    <row r="80" spans="1:12">
      <c r="A80" s="88" t="s">
        <v>114</v>
      </c>
      <c r="J80" s="11">
        <v>9000</v>
      </c>
      <c r="K80" s="13" t="s">
        <v>12</v>
      </c>
    </row>
    <row r="81" spans="1:11">
      <c r="A81" s="88" t="s">
        <v>115</v>
      </c>
      <c r="J81" s="11">
        <v>15000</v>
      </c>
      <c r="K81" s="13" t="s">
        <v>12</v>
      </c>
    </row>
    <row r="82" spans="1:11">
      <c r="A82" s="10" t="s">
        <v>43</v>
      </c>
      <c r="J82" s="29">
        <f>SUM(J66:J81)</f>
        <v>268390.45999999996</v>
      </c>
      <c r="K82" s="37" t="s">
        <v>44</v>
      </c>
    </row>
    <row r="83" spans="1:11">
      <c r="A83" s="40" t="s">
        <v>89</v>
      </c>
      <c r="H83" s="80"/>
      <c r="I83" s="29">
        <f>G56</f>
        <v>133985.94060000003</v>
      </c>
      <c r="J83" s="13" t="s">
        <v>116</v>
      </c>
      <c r="K83" s="29"/>
    </row>
    <row r="84" spans="1:11">
      <c r="A84" s="86" t="s">
        <v>117</v>
      </c>
      <c r="H84" s="100" t="s">
        <v>118</v>
      </c>
      <c r="I84" s="100"/>
      <c r="K84" s="29"/>
    </row>
    <row r="85" spans="1:11">
      <c r="A85" s="40" t="s">
        <v>51</v>
      </c>
      <c r="B85" s="62"/>
      <c r="C85" s="80">
        <f>J82+I83</f>
        <v>402376.40059999999</v>
      </c>
      <c r="D85" s="62" t="s">
        <v>52</v>
      </c>
      <c r="E85" s="83">
        <f>I4</f>
        <v>2014</v>
      </c>
      <c r="F85" s="55" t="s">
        <v>54</v>
      </c>
      <c r="G85" s="84">
        <f>C85/(E6*12)</f>
        <v>14.068711385695503</v>
      </c>
      <c r="H85" s="85" t="s">
        <v>49</v>
      </c>
      <c r="I85" s="13" t="s">
        <v>50</v>
      </c>
    </row>
    <row r="87" spans="1:11">
      <c r="B87" s="55" t="s">
        <v>45</v>
      </c>
    </row>
    <row r="88" spans="1:11">
      <c r="B88" s="55" t="s">
        <v>28</v>
      </c>
      <c r="I88" s="13" t="s">
        <v>46</v>
      </c>
    </row>
    <row r="89" spans="1:11">
      <c r="K89" s="20" t="s">
        <v>58</v>
      </c>
    </row>
  </sheetData>
  <mergeCells count="39">
    <mergeCell ref="A59:E59"/>
    <mergeCell ref="A79:G79"/>
    <mergeCell ref="B50:H50"/>
    <mergeCell ref="B23:H23"/>
    <mergeCell ref="B52:H52"/>
    <mergeCell ref="B51:H51"/>
    <mergeCell ref="B38:H38"/>
    <mergeCell ref="B39:H39"/>
    <mergeCell ref="B45:H45"/>
    <mergeCell ref="B40:H40"/>
    <mergeCell ref="B41:H41"/>
    <mergeCell ref="B44:H44"/>
    <mergeCell ref="B42:H42"/>
    <mergeCell ref="B43:H43"/>
    <mergeCell ref="B46:H46"/>
    <mergeCell ref="B47:H47"/>
    <mergeCell ref="B21:H21"/>
    <mergeCell ref="B48:H48"/>
    <mergeCell ref="B49:H49"/>
    <mergeCell ref="B36:H36"/>
    <mergeCell ref="B37:H37"/>
    <mergeCell ref="B33:H33"/>
    <mergeCell ref="B34:H34"/>
    <mergeCell ref="H84:I84"/>
    <mergeCell ref="A20:B20"/>
    <mergeCell ref="A2:K2"/>
    <mergeCell ref="A3:K3"/>
    <mergeCell ref="A7:B7"/>
    <mergeCell ref="B35:H35"/>
    <mergeCell ref="B30:H30"/>
    <mergeCell ref="B31:H31"/>
    <mergeCell ref="B32:H32"/>
    <mergeCell ref="B27:H27"/>
    <mergeCell ref="B28:H28"/>
    <mergeCell ref="B29:H29"/>
    <mergeCell ref="B24:H24"/>
    <mergeCell ref="B25:H25"/>
    <mergeCell ref="B26:H26"/>
    <mergeCell ref="B22:H22"/>
  </mergeCells>
  <pageMargins left="0.5" right="0.12" top="0.48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2015-03-25T12:54:05Z</dcterms:modified>
</cp:coreProperties>
</file>