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80" i="1"/>
  <c r="B68"/>
  <c r="K51"/>
  <c r="K49"/>
  <c r="K47"/>
  <c r="K46"/>
  <c r="K44"/>
  <c r="K40"/>
  <c r="K38"/>
  <c r="K37"/>
  <c r="K35"/>
  <c r="K32"/>
  <c r="K29"/>
  <c r="K52" s="1"/>
  <c r="G18"/>
  <c r="G17"/>
  <c r="G16"/>
  <c r="G15"/>
  <c r="J14" s="1"/>
  <c r="G7"/>
  <c r="I7" s="1"/>
  <c r="A21" s="1"/>
  <c r="K53" l="1"/>
  <c r="K54" s="1"/>
  <c r="G56" s="1"/>
  <c r="J81" s="1"/>
  <c r="C82" s="1"/>
  <c r="G82" s="1"/>
</calcChain>
</file>

<file path=xl/sharedStrings.xml><?xml version="1.0" encoding="utf-8"?>
<sst xmlns="http://schemas.openxmlformats.org/spreadsheetml/2006/main" count="181" uniqueCount="133">
  <si>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</si>
  <si>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</si>
  <si>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</si>
  <si>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62/3</t>
  </si>
  <si>
    <t xml:space="preserve">              по ул.    Пушкина    за    </t>
  </si>
  <si>
    <t>год.</t>
  </si>
  <si>
    <t xml:space="preserve">1.В </t>
  </si>
  <si>
    <t>г.   по дому</t>
  </si>
  <si>
    <t>62/3  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</si>
  <si>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</si>
  <si>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</si>
  <si>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            рублей   ( 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</si>
  <si>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</si>
  <si>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</si>
  <si>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</si>
  <si>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</si>
  <si>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 xml:space="preserve">кв.7-             </t>
  </si>
  <si>
    <t>руб.</t>
  </si>
  <si>
    <t xml:space="preserve">кв.18-          </t>
  </si>
  <si>
    <t xml:space="preserve">кв.29 -   </t>
  </si>
  <si>
    <t xml:space="preserve">кв.9 -  </t>
  </si>
  <si>
    <t>кв.21 -</t>
  </si>
  <si>
    <t>кв.16-</t>
  </si>
  <si>
    <t>кв.22 -</t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</si>
  <si>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</si>
  <si>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</si>
  <si>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</si>
  <si>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</si>
  <si>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</si>
  <si>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</si>
  <si>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</si>
  <si>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</si>
  <si>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</si>
  <si>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</si>
  <si>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</si>
  <si>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</si>
  <si>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</si>
  <si>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</si>
  <si>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</si>
  <si>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</si>
  <si>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</si>
  <si>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Монтаж электромагнитного замка на подъездную дверь.</t>
  </si>
  <si>
    <t>шт.</t>
  </si>
  <si>
    <t xml:space="preserve">Замена общедомового прибора учета холодной воды. </t>
  </si>
  <si>
    <t>Монтаж выключателя в тамбуре подъезда.</t>
  </si>
  <si>
    <t>Ремонт входной двери (замена  запорных механизмов).</t>
  </si>
  <si>
    <t>Установка ящика для показаний индивидуальных приборов учета.</t>
  </si>
  <si>
    <t>Монтаж доски для объявлений в подъезде.</t>
  </si>
  <si>
    <t>Табличка в лифт "Дежурный лифтер".</t>
  </si>
  <si>
    <t xml:space="preserve">Вывоз строительного мусора и негабаритных отходов в январе.   </t>
  </si>
  <si>
    <r>
      <t>м</t>
    </r>
    <r>
      <rPr>
        <sz val="11"/>
        <color theme="1"/>
        <rFont val="Calibri"/>
        <family val="2"/>
        <charset val="204"/>
      </rPr>
      <t>³</t>
    </r>
  </si>
  <si>
    <t xml:space="preserve">Вывоз строительного мусора и негабаритных отходов в марте.   </t>
  </si>
  <si>
    <t>Уборка снега с кровли.</t>
  </si>
  <si>
    <r>
      <t>м</t>
    </r>
    <r>
      <rPr>
        <sz val="11"/>
        <color theme="1"/>
        <rFont val="Calibri"/>
        <family val="2"/>
        <charset val="204"/>
      </rPr>
      <t>²</t>
    </r>
  </si>
  <si>
    <t>Замена доводчика на второй входной двери в подъезде.</t>
  </si>
  <si>
    <t>Генеральная уборка в апреле.</t>
  </si>
  <si>
    <t xml:space="preserve">Замена манометров в ИТП </t>
  </si>
  <si>
    <t>Замена термометров в ИТП</t>
  </si>
  <si>
    <t>Монтаж охранной сигнализации в подвальных помещений.</t>
  </si>
  <si>
    <t>Плата за охранную сигнализацию.</t>
  </si>
  <si>
    <t>мес.</t>
  </si>
  <si>
    <t>Ремонт освещения в подъезде (по предписанию жил. инспекции).</t>
  </si>
  <si>
    <t>Монтаж поэтажных табличек в подъезде.</t>
  </si>
  <si>
    <t>Монтаж информационной таблички над подъездом.</t>
  </si>
  <si>
    <t>Ремонт электропроводки  в подъезде(замена светильников на 3, 8 этажах).</t>
  </si>
  <si>
    <t>Монтаж наружного датчика температуры для ИТП.</t>
  </si>
  <si>
    <t>Изготовление информационных листовок.</t>
  </si>
  <si>
    <t>компл.</t>
  </si>
  <si>
    <t>Бирки для маркировки элементов ИТП.</t>
  </si>
  <si>
    <t xml:space="preserve">Замена стеклопакета над входной подъездной дверью. </t>
  </si>
  <si>
    <t>Монтаж табличек с названием улицы и номером дома.</t>
  </si>
  <si>
    <t>Техническое освидетельствование лифта.</t>
  </si>
  <si>
    <t>Тех обслуживание лифта (февраль-декабрь).</t>
  </si>
  <si>
    <t>Всего:</t>
  </si>
  <si>
    <t>Управление МКД (14%)</t>
  </si>
  <si>
    <t>ИТОГО:</t>
  </si>
  <si>
    <t xml:space="preserve">Перерасход (+) или экономия (-) средств 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</si>
  <si>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</si>
  <si>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</si>
  <si>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</si>
  <si>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</si>
  <si>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</si>
  <si>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</si>
  <si>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</si>
  <si>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</si>
  <si>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</si>
  <si>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</si>
  <si>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</si>
  <si>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11,80 руб./м</t>
    </r>
    <r>
      <rPr>
        <sz val="11"/>
        <color theme="1"/>
        <rFont val="Calibri"/>
        <family val="2"/>
        <charset val="204"/>
      </rPr>
      <t>²</t>
    </r>
  </si>
  <si>
    <t>18,50 руб./м²</t>
  </si>
  <si>
    <t>2.</t>
  </si>
  <si>
    <t>Текущий ремонт общего имущества.</t>
  </si>
  <si>
    <r>
      <t>5,00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</si>
  <si>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</si>
  <si>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</si>
  <si>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Отопление</t>
  </si>
  <si>
    <t>0,019 Гкал/м</t>
  </si>
  <si>
    <t>0,027 Гкал/м</t>
  </si>
  <si>
    <t>4.</t>
  </si>
  <si>
    <t>Горячее водоснабжение.</t>
  </si>
  <si>
    <t>251,15 руб./чел.</t>
  </si>
  <si>
    <t>301,44 руб./чел.</t>
  </si>
  <si>
    <t>5.</t>
  </si>
  <si>
    <t>Холодное водоснабжение.</t>
  </si>
  <si>
    <t>59,76 руб./чел.</t>
  </si>
  <si>
    <t>74,71 руб./чел.</t>
  </si>
  <si>
    <t>6.</t>
  </si>
  <si>
    <t>Водоотведение.</t>
  </si>
  <si>
    <t>93,46 руб./чел.</t>
  </si>
  <si>
    <t>116,82 руб./чел.</t>
  </si>
  <si>
    <t>6.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</si>
  <si>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</si>
  <si>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</si>
  <si>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-   устройство комнаты для уборщицы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</si>
  <si>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</si>
  <si>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</si>
  <si>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вывоз снега с придомовой территории</t>
  </si>
  <si>
    <t xml:space="preserve">  -  благоустройство территории</t>
  </si>
  <si>
    <t xml:space="preserve">  -  поверка (замена) манометров и термометров</t>
  </si>
  <si>
    <t xml:space="preserve"> -  установка новогодней елки или посадка постоянной</t>
  </si>
  <si>
    <t xml:space="preserve">  -  передача бесхозных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</si>
  <si>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</si>
  <si>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</si>
  <si>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</si>
  <si>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</si>
  <si>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Что с  учетом перерасхода (+) или экономии (-)   средств  в  2012   году  в  размере</t>
  </si>
  <si>
    <t xml:space="preserve">            составит </t>
  </si>
  <si>
    <t xml:space="preserve">    на</t>
  </si>
  <si>
    <t xml:space="preserve">год ,  или </t>
  </si>
  <si>
    <t xml:space="preserve">рубля          </t>
  </si>
  <si>
    <t>с  кв. метра.</t>
  </si>
  <si>
    <t>Директор</t>
  </si>
  <si>
    <t>А.Б. Хлебников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</si>
</sst>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" fontId="6" fillId="0" borderId="0" xfId="0" applyNumberFormat="1" applyFont="1" applyAlignment="1">
      <alignment horizontal="right"/>
    </xf>
    <xf numFmtId="4" fontId="0" fillId="0" borderId="0" xfId="0" applyNumberFormat="1" applyAlignment="1"/>
    <xf numFmtId="4" fontId="6" fillId="0" borderId="0" xfId="0" applyNumberFormat="1" applyFont="1"/>
    <xf numFmtId="2" fontId="1" fillId="0" borderId="0" xfId="0" applyNumberFormat="1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4" fontId="0" fillId="0" borderId="0" xfId="0" applyNumberFormat="1"/>
    <xf numFmtId="4" fontId="0" fillId="0" borderId="0" xfId="0" applyNumberFormat="1" applyFill="1"/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4" fontId="1" fillId="0" borderId="0" xfId="0" applyNumberFormat="1" applyFont="1"/>
    <xf numFmtId="0" fontId="0" fillId="0" borderId="0" xfId="0" applyAlignment="1"/>
    <xf numFmtId="4" fontId="7" fillId="0" borderId="0" xfId="0" applyNumberFormat="1" applyFont="1"/>
    <xf numFmtId="0" fontId="5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2" xfId="0" applyNumberFormat="1" applyFill="1" applyBorder="1" applyAlignment="1">
      <alignment horizontal="right"/>
    </xf>
    <xf numFmtId="4" fontId="0" fillId="0" borderId="4" xfId="0" applyNumberFormat="1" applyFill="1" applyBorder="1" applyAlignment="1">
      <alignment horizontal="right"/>
    </xf>
    <xf numFmtId="0" fontId="8" fillId="0" borderId="1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10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8" fillId="0" borderId="0" xfId="0" applyFont="1" applyAlignment="1">
      <alignment horizontal="left"/>
    </xf>
    <xf numFmtId="4" fontId="0" fillId="0" borderId="10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8" fillId="0" borderId="11" xfId="0" applyFont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4" fontId="8" fillId="0" borderId="10" xfId="0" applyNumberFormat="1" applyFont="1" applyFill="1" applyBorder="1" applyAlignment="1">
      <alignment horizontal="right"/>
    </xf>
    <xf numFmtId="4" fontId="8" fillId="0" borderId="11" xfId="0" applyNumberFormat="1" applyFont="1" applyFill="1" applyBorder="1" applyAlignment="1">
      <alignment horizontal="right"/>
    </xf>
    <xf numFmtId="4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1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5" fillId="0" borderId="9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11" xfId="0" applyFont="1" applyFill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0" fillId="0" borderId="12" xfId="0" applyBorder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4" fontId="6" fillId="0" borderId="13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workbookViewId="0">
      <selection activeCell="K86" sqref="K86"/>
    </sheetView>
  </sheetViews>
  <sheetFormatPr defaultRowHeight="15"/>
  <cols>
    <col min="1" max="1" width="5.140625" customWidth="1"/>
    <col min="2" max="2" width="8.7109375" customWidth="1"/>
    <col min="3" max="3" width="10.7109375" customWidth="1"/>
    <col min="4" max="4" width="7.5703125" customWidth="1"/>
    <col min="5" max="5" width="8" customWidth="1"/>
    <col min="6" max="6" width="10.140625" customWidth="1"/>
    <col min="7" max="7" width="11.42578125" customWidth="1"/>
    <col min="8" max="8" width="16.28515625" customWidth="1"/>
    <col min="9" max="9" width="7.85546875" customWidth="1"/>
    <col min="10" max="10" width="11.140625" customWidth="1"/>
    <col min="11" max="11" width="10.85546875" customWidth="1"/>
    <col min="12" max="12" width="4.140625" customWidth="1"/>
  </cols>
  <sheetData>
    <row r="1" spans="1:12">
      <c r="K1" s="1"/>
    </row>
    <row r="2" spans="1:12" ht="18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.75">
      <c r="A4" s="3"/>
      <c r="B4" s="4"/>
      <c r="C4" s="3"/>
      <c r="D4" s="5" t="s">
        <v>2</v>
      </c>
      <c r="E4" s="6" t="s">
        <v>3</v>
      </c>
      <c r="F4" s="7" t="s">
        <v>4</v>
      </c>
      <c r="G4" s="7"/>
      <c r="H4" s="7"/>
      <c r="I4" s="8">
        <v>2013</v>
      </c>
      <c r="J4" s="7" t="s">
        <v>5</v>
      </c>
    </row>
    <row r="5" spans="1:12" ht="18.75"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5.75">
      <c r="A6" s="10" t="s">
        <v>6</v>
      </c>
      <c r="B6" s="11">
        <v>2013</v>
      </c>
      <c r="C6" t="s">
        <v>7</v>
      </c>
      <c r="D6" s="12" t="s">
        <v>8</v>
      </c>
      <c r="E6" s="85">
        <v>2383.4</v>
      </c>
      <c r="F6" t="s">
        <v>9</v>
      </c>
    </row>
    <row r="7" spans="1:12" ht="15.75">
      <c r="A7" s="13">
        <v>887009.25</v>
      </c>
      <c r="B7" s="13"/>
      <c r="C7" s="14" t="s">
        <v>10</v>
      </c>
      <c r="G7" s="15">
        <f>(A7-J8)</f>
        <v>711035.47</v>
      </c>
      <c r="H7" t="s">
        <v>11</v>
      </c>
      <c r="I7" s="16">
        <f>(G7/A7)*100</f>
        <v>80.160998321043436</v>
      </c>
      <c r="J7" t="s">
        <v>12</v>
      </c>
    </row>
    <row r="8" spans="1:12" ht="15.75">
      <c r="A8" t="s">
        <v>13</v>
      </c>
      <c r="J8" s="15">
        <v>175973.78</v>
      </c>
      <c r="K8" t="s">
        <v>14</v>
      </c>
    </row>
    <row r="9" spans="1:12">
      <c r="A9" t="s">
        <v>15</v>
      </c>
    </row>
    <row r="10" spans="1:12">
      <c r="A10" s="17" t="s">
        <v>16</v>
      </c>
      <c r="B10" s="18">
        <v>17541.099999999999</v>
      </c>
      <c r="C10" s="17" t="s">
        <v>17</v>
      </c>
      <c r="D10" s="17"/>
      <c r="E10" s="17" t="s">
        <v>18</v>
      </c>
      <c r="F10" s="18">
        <v>33347.83</v>
      </c>
      <c r="G10" s="17" t="s">
        <v>17</v>
      </c>
      <c r="H10" s="17"/>
      <c r="I10" s="17" t="s">
        <v>19</v>
      </c>
      <c r="J10" s="18">
        <v>9504.25</v>
      </c>
      <c r="K10" s="17" t="s">
        <v>17</v>
      </c>
      <c r="L10" s="17"/>
    </row>
    <row r="11" spans="1:12">
      <c r="A11" s="17" t="s">
        <v>20</v>
      </c>
      <c r="B11" s="18">
        <v>13009.18</v>
      </c>
      <c r="C11" s="17" t="s">
        <v>17</v>
      </c>
      <c r="D11" s="17"/>
      <c r="E11" s="17" t="s">
        <v>21</v>
      </c>
      <c r="F11" s="18">
        <v>12070.52</v>
      </c>
      <c r="G11" s="17" t="s">
        <v>17</v>
      </c>
      <c r="H11" s="17"/>
      <c r="I11" s="17"/>
      <c r="J11" s="18"/>
      <c r="K11" s="17"/>
      <c r="L11" s="17"/>
    </row>
    <row r="12" spans="1:12">
      <c r="A12" s="17" t="s">
        <v>22</v>
      </c>
      <c r="B12" s="18">
        <v>12690.92</v>
      </c>
      <c r="C12" s="17" t="s">
        <v>17</v>
      </c>
      <c r="D12" s="17"/>
      <c r="E12" s="17" t="s">
        <v>23</v>
      </c>
      <c r="F12" s="18">
        <v>6681.12</v>
      </c>
      <c r="G12" s="17" t="s">
        <v>17</v>
      </c>
      <c r="H12" s="17"/>
      <c r="I12" s="17"/>
      <c r="J12" s="18"/>
      <c r="K12" s="17"/>
      <c r="L12" s="17"/>
    </row>
    <row r="13" spans="1:12">
      <c r="B13" s="19"/>
    </row>
    <row r="14" spans="1:12" ht="15.75">
      <c r="A14" t="s">
        <v>24</v>
      </c>
      <c r="J14" s="20">
        <f>G15+G16+G17+G18</f>
        <v>175973.78</v>
      </c>
      <c r="K14" s="21"/>
    </row>
    <row r="15" spans="1:12">
      <c r="A15" s="22" t="s">
        <v>25</v>
      </c>
      <c r="B15" t="s">
        <v>26</v>
      </c>
      <c r="G15" s="23">
        <f>(J8*43.5/100)</f>
        <v>76548.594299999997</v>
      </c>
      <c r="H15" t="s">
        <v>17</v>
      </c>
    </row>
    <row r="16" spans="1:12">
      <c r="A16" s="22" t="s">
        <v>25</v>
      </c>
      <c r="B16" t="s">
        <v>27</v>
      </c>
      <c r="G16" s="23">
        <f>(J8*36.6/100)</f>
        <v>64406.403480000001</v>
      </c>
      <c r="H16" t="s">
        <v>17</v>
      </c>
    </row>
    <row r="17" spans="1:12">
      <c r="A17" s="22" t="s">
        <v>25</v>
      </c>
      <c r="B17" t="s">
        <v>28</v>
      </c>
      <c r="G17" s="23">
        <f>(J8*12.5/100)</f>
        <v>21996.7225</v>
      </c>
      <c r="H17" t="s">
        <v>17</v>
      </c>
      <c r="K17" s="14"/>
      <c r="L17" s="24"/>
    </row>
    <row r="18" spans="1:12">
      <c r="A18" s="22" t="s">
        <v>25</v>
      </c>
      <c r="B18" t="s">
        <v>29</v>
      </c>
      <c r="G18" s="23">
        <f>(J8*7.4/100)</f>
        <v>13022.059720000001</v>
      </c>
      <c r="H18" t="s">
        <v>17</v>
      </c>
    </row>
    <row r="19" spans="1:12">
      <c r="G19" s="25"/>
    </row>
    <row r="20" spans="1:12">
      <c r="A20" s="26" t="s">
        <v>30</v>
      </c>
      <c r="G20" s="23">
        <v>86330.1</v>
      </c>
      <c r="H20" t="s">
        <v>31</v>
      </c>
    </row>
    <row r="21" spans="1:12" ht="15.75" thickBot="1">
      <c r="A21" s="27">
        <f>(G20*I7/100)</f>
        <v>69203.07001155513</v>
      </c>
      <c r="B21" s="27"/>
      <c r="C21" t="s">
        <v>32</v>
      </c>
    </row>
    <row r="22" spans="1:12">
      <c r="A22" s="28" t="s">
        <v>2</v>
      </c>
      <c r="B22" s="29" t="s">
        <v>33</v>
      </c>
      <c r="C22" s="30"/>
      <c r="D22" s="30"/>
      <c r="E22" s="30"/>
      <c r="F22" s="30"/>
      <c r="G22" s="30"/>
      <c r="H22" s="31"/>
      <c r="I22" s="28" t="s">
        <v>34</v>
      </c>
      <c r="J22" s="32" t="s">
        <v>35</v>
      </c>
      <c r="K22" s="29" t="s">
        <v>36</v>
      </c>
      <c r="L22" s="31"/>
    </row>
    <row r="23" spans="1:12" ht="15.75" thickBot="1">
      <c r="A23" s="33" t="s">
        <v>37</v>
      </c>
      <c r="B23" s="34"/>
      <c r="C23" s="35"/>
      <c r="D23" s="35"/>
      <c r="E23" s="35"/>
      <c r="F23" s="35"/>
      <c r="G23" s="35"/>
      <c r="H23" s="36"/>
      <c r="I23" s="33" t="s">
        <v>38</v>
      </c>
      <c r="J23" s="37"/>
      <c r="K23" s="38" t="s">
        <v>39</v>
      </c>
      <c r="L23" s="39"/>
    </row>
    <row r="24" spans="1:12">
      <c r="A24" s="40"/>
      <c r="B24" s="41" t="s">
        <v>40</v>
      </c>
      <c r="C24" s="42"/>
      <c r="D24" s="42"/>
      <c r="E24" s="42"/>
      <c r="F24" s="42"/>
      <c r="G24" s="42"/>
      <c r="H24" s="42"/>
      <c r="I24" s="43"/>
      <c r="J24" s="44"/>
      <c r="K24" s="45">
        <v>10215.82</v>
      </c>
      <c r="L24" s="46"/>
    </row>
    <row r="25" spans="1:12">
      <c r="A25" s="40">
        <v>1</v>
      </c>
      <c r="B25" s="47" t="s">
        <v>41</v>
      </c>
      <c r="C25" s="48"/>
      <c r="D25" s="48"/>
      <c r="E25" s="48"/>
      <c r="F25" s="48"/>
      <c r="G25" s="48"/>
      <c r="H25" s="48"/>
      <c r="I25" s="49" t="s">
        <v>42</v>
      </c>
      <c r="J25" s="50">
        <v>1</v>
      </c>
      <c r="K25" s="51">
        <v>9337.5</v>
      </c>
      <c r="L25" s="52"/>
    </row>
    <row r="26" spans="1:12">
      <c r="A26" s="40">
        <v>2</v>
      </c>
      <c r="B26" s="47" t="s">
        <v>43</v>
      </c>
      <c r="C26" s="53"/>
      <c r="D26" s="53"/>
      <c r="E26" s="53"/>
      <c r="F26" s="53"/>
      <c r="G26" s="53"/>
      <c r="H26" s="48"/>
      <c r="I26" s="49" t="s">
        <v>42</v>
      </c>
      <c r="J26" s="50">
        <v>1</v>
      </c>
      <c r="K26" s="54">
        <v>1414.34</v>
      </c>
      <c r="L26" s="55"/>
    </row>
    <row r="27" spans="1:12">
      <c r="A27" s="40">
        <v>3</v>
      </c>
      <c r="B27" s="47" t="s">
        <v>44</v>
      </c>
      <c r="C27" s="48"/>
      <c r="D27" s="48"/>
      <c r="E27" s="48"/>
      <c r="F27" s="48"/>
      <c r="G27" s="48"/>
      <c r="H27" s="56"/>
      <c r="I27" s="49" t="s">
        <v>42</v>
      </c>
      <c r="J27" s="50">
        <v>1</v>
      </c>
      <c r="K27" s="54">
        <v>80</v>
      </c>
      <c r="L27" s="55"/>
    </row>
    <row r="28" spans="1:12">
      <c r="A28" s="40">
        <v>4</v>
      </c>
      <c r="B28" s="47" t="s">
        <v>45</v>
      </c>
      <c r="C28" s="53"/>
      <c r="D28" s="53"/>
      <c r="E28" s="53"/>
      <c r="F28" s="53"/>
      <c r="G28" s="53"/>
      <c r="H28" s="48"/>
      <c r="I28" s="49" t="s">
        <v>42</v>
      </c>
      <c r="J28" s="50">
        <v>2</v>
      </c>
      <c r="K28" s="54">
        <v>1500</v>
      </c>
      <c r="L28" s="55"/>
    </row>
    <row r="29" spans="1:12">
      <c r="A29" s="40">
        <v>5</v>
      </c>
      <c r="B29" s="57" t="s">
        <v>46</v>
      </c>
      <c r="C29" s="58"/>
      <c r="D29" s="58"/>
      <c r="E29" s="58"/>
      <c r="F29" s="58"/>
      <c r="G29" s="58"/>
      <c r="H29" s="59"/>
      <c r="I29" s="49" t="s">
        <v>42</v>
      </c>
      <c r="J29" s="50">
        <v>1</v>
      </c>
      <c r="K29" s="54">
        <f>878.82+38</f>
        <v>916.82</v>
      </c>
      <c r="L29" s="55"/>
    </row>
    <row r="30" spans="1:12">
      <c r="A30" s="40">
        <v>6</v>
      </c>
      <c r="B30" s="47" t="s">
        <v>47</v>
      </c>
      <c r="C30" s="48"/>
      <c r="D30" s="48"/>
      <c r="E30" s="48"/>
      <c r="F30" s="48"/>
      <c r="G30" s="48"/>
      <c r="H30" s="56"/>
      <c r="I30" s="49" t="s">
        <v>42</v>
      </c>
      <c r="J30" s="50">
        <v>1</v>
      </c>
      <c r="K30" s="54">
        <v>4200</v>
      </c>
      <c r="L30" s="55"/>
    </row>
    <row r="31" spans="1:12">
      <c r="A31" s="40">
        <v>7</v>
      </c>
      <c r="B31" s="47" t="s">
        <v>48</v>
      </c>
      <c r="C31" s="53"/>
      <c r="D31" s="53"/>
      <c r="E31" s="53"/>
      <c r="F31" s="53"/>
      <c r="G31" s="53"/>
      <c r="H31" s="48"/>
      <c r="I31" s="49" t="s">
        <v>42</v>
      </c>
      <c r="J31" s="50">
        <v>1</v>
      </c>
      <c r="K31" s="54">
        <v>218.57</v>
      </c>
      <c r="L31" s="55"/>
    </row>
    <row r="32" spans="1:12">
      <c r="A32" s="40">
        <v>8</v>
      </c>
      <c r="B32" s="57" t="s">
        <v>49</v>
      </c>
      <c r="C32" s="60"/>
      <c r="D32" s="60"/>
      <c r="E32" s="60"/>
      <c r="F32" s="60"/>
      <c r="G32" s="60"/>
      <c r="H32" s="58"/>
      <c r="I32" s="49" t="s">
        <v>50</v>
      </c>
      <c r="J32" s="50">
        <v>1.5</v>
      </c>
      <c r="K32" s="61">
        <f>203.96*1.5</f>
        <v>305.94</v>
      </c>
      <c r="L32" s="62"/>
    </row>
    <row r="33" spans="1:12">
      <c r="A33" s="40">
        <v>9</v>
      </c>
      <c r="B33" s="57" t="s">
        <v>51</v>
      </c>
      <c r="C33" s="60"/>
      <c r="D33" s="60"/>
      <c r="E33" s="60"/>
      <c r="F33" s="60"/>
      <c r="G33" s="60"/>
      <c r="H33" s="58"/>
      <c r="I33" s="49" t="s">
        <v>50</v>
      </c>
      <c r="J33" s="50">
        <v>3.4</v>
      </c>
      <c r="K33" s="61">
        <v>925</v>
      </c>
      <c r="L33" s="62"/>
    </row>
    <row r="34" spans="1:12">
      <c r="A34" s="40">
        <v>10</v>
      </c>
      <c r="B34" s="47" t="s">
        <v>52</v>
      </c>
      <c r="C34" s="53"/>
      <c r="D34" s="53"/>
      <c r="E34" s="53"/>
      <c r="F34" s="53"/>
      <c r="G34" s="53"/>
      <c r="H34" s="48"/>
      <c r="I34" s="49" t="s">
        <v>53</v>
      </c>
      <c r="J34" s="63">
        <v>376</v>
      </c>
      <c r="K34" s="54">
        <v>9500</v>
      </c>
      <c r="L34" s="55"/>
    </row>
    <row r="35" spans="1:12">
      <c r="A35" s="40">
        <v>11</v>
      </c>
      <c r="B35" s="47" t="s">
        <v>54</v>
      </c>
      <c r="C35" s="53"/>
      <c r="D35" s="53"/>
      <c r="E35" s="53"/>
      <c r="F35" s="53"/>
      <c r="G35" s="53"/>
      <c r="H35" s="48"/>
      <c r="I35" s="49" t="s">
        <v>42</v>
      </c>
      <c r="J35" s="50">
        <v>1</v>
      </c>
      <c r="K35" s="54">
        <f>1200+200</f>
        <v>1400</v>
      </c>
      <c r="L35" s="55"/>
    </row>
    <row r="36" spans="1:12">
      <c r="A36" s="40">
        <v>12</v>
      </c>
      <c r="B36" s="47" t="s">
        <v>55</v>
      </c>
      <c r="C36" s="53"/>
      <c r="D36" s="53"/>
      <c r="E36" s="53"/>
      <c r="F36" s="53"/>
      <c r="G36" s="53"/>
      <c r="H36" s="48"/>
      <c r="I36" s="49" t="s">
        <v>53</v>
      </c>
      <c r="J36" s="64">
        <v>312.89999999999998</v>
      </c>
      <c r="K36" s="54">
        <v>3000</v>
      </c>
      <c r="L36" s="55"/>
    </row>
    <row r="37" spans="1:12">
      <c r="A37" s="40">
        <v>13</v>
      </c>
      <c r="B37" s="57" t="s">
        <v>56</v>
      </c>
      <c r="C37" s="58"/>
      <c r="D37" s="58"/>
      <c r="E37" s="58"/>
      <c r="F37" s="58"/>
      <c r="G37" s="58"/>
      <c r="H37" s="59"/>
      <c r="I37" s="49" t="s">
        <v>42</v>
      </c>
      <c r="J37" s="50">
        <v>4</v>
      </c>
      <c r="K37" s="61">
        <f>4*319.2</f>
        <v>1276.8</v>
      </c>
      <c r="L37" s="62"/>
    </row>
    <row r="38" spans="1:12">
      <c r="A38" s="40">
        <v>14</v>
      </c>
      <c r="B38" s="57" t="s">
        <v>57</v>
      </c>
      <c r="C38" s="58"/>
      <c r="D38" s="58"/>
      <c r="E38" s="58"/>
      <c r="F38" s="58"/>
      <c r="G38" s="58"/>
      <c r="H38" s="59"/>
      <c r="I38" s="49" t="s">
        <v>42</v>
      </c>
      <c r="J38" s="50">
        <v>4</v>
      </c>
      <c r="K38" s="61">
        <f>4*116.8</f>
        <v>467.2</v>
      </c>
      <c r="L38" s="62"/>
    </row>
    <row r="39" spans="1:12">
      <c r="A39" s="40">
        <v>15</v>
      </c>
      <c r="B39" s="65" t="s">
        <v>58</v>
      </c>
      <c r="C39" s="66"/>
      <c r="D39" s="66"/>
      <c r="E39" s="66"/>
      <c r="F39" s="66"/>
      <c r="G39" s="66"/>
      <c r="H39" s="66"/>
      <c r="I39" s="67" t="s">
        <v>42</v>
      </c>
      <c r="J39" s="67">
        <v>1</v>
      </c>
      <c r="K39" s="54">
        <v>12225</v>
      </c>
      <c r="L39" s="55"/>
    </row>
    <row r="40" spans="1:12">
      <c r="A40" s="40">
        <v>16</v>
      </c>
      <c r="B40" s="58" t="s">
        <v>59</v>
      </c>
      <c r="C40" s="58"/>
      <c r="D40" s="58"/>
      <c r="E40" s="58"/>
      <c r="F40" s="58"/>
      <c r="G40" s="58"/>
      <c r="H40" s="59"/>
      <c r="I40" s="49" t="s">
        <v>60</v>
      </c>
      <c r="J40" s="50">
        <v>6</v>
      </c>
      <c r="K40" s="61">
        <f>6*1500</f>
        <v>9000</v>
      </c>
      <c r="L40" s="62"/>
    </row>
    <row r="41" spans="1:12">
      <c r="A41" s="40">
        <v>17</v>
      </c>
      <c r="B41" s="68" t="s">
        <v>61</v>
      </c>
      <c r="C41" s="69"/>
      <c r="D41" s="69"/>
      <c r="E41" s="69"/>
      <c r="F41" s="69"/>
      <c r="G41" s="69"/>
      <c r="H41" s="70"/>
      <c r="I41" s="40" t="s">
        <v>42</v>
      </c>
      <c r="J41" s="64">
        <v>5</v>
      </c>
      <c r="K41" s="51">
        <v>2749</v>
      </c>
      <c r="L41" s="52"/>
    </row>
    <row r="42" spans="1:12">
      <c r="A42" s="40">
        <v>18</v>
      </c>
      <c r="B42" s="71" t="s">
        <v>62</v>
      </c>
      <c r="C42" s="72"/>
      <c r="D42" s="72"/>
      <c r="E42" s="72"/>
      <c r="F42" s="72"/>
      <c r="G42" s="72"/>
      <c r="H42" s="73"/>
      <c r="I42" s="40" t="s">
        <v>42</v>
      </c>
      <c r="J42" s="64">
        <v>10</v>
      </c>
      <c r="K42" s="61">
        <v>4338</v>
      </c>
      <c r="L42" s="62"/>
    </row>
    <row r="43" spans="1:12">
      <c r="A43" s="40">
        <v>19</v>
      </c>
      <c r="B43" s="71" t="s">
        <v>63</v>
      </c>
      <c r="C43" s="72"/>
      <c r="D43" s="72"/>
      <c r="E43" s="72"/>
      <c r="F43" s="72"/>
      <c r="G43" s="72"/>
      <c r="H43" s="73"/>
      <c r="I43" s="40" t="s">
        <v>42</v>
      </c>
      <c r="J43" s="64">
        <v>1</v>
      </c>
      <c r="K43" s="61">
        <v>394.26</v>
      </c>
      <c r="L43" s="62"/>
    </row>
    <row r="44" spans="1:12">
      <c r="A44" s="40">
        <v>20</v>
      </c>
      <c r="B44" s="57" t="s">
        <v>64</v>
      </c>
      <c r="C44" s="58"/>
      <c r="D44" s="58"/>
      <c r="E44" s="58"/>
      <c r="F44" s="58"/>
      <c r="G44" s="58"/>
      <c r="H44" s="59"/>
      <c r="I44" s="49" t="s">
        <v>42</v>
      </c>
      <c r="J44" s="50">
        <v>2</v>
      </c>
      <c r="K44" s="61">
        <f>1185+600</f>
        <v>1785</v>
      </c>
      <c r="L44" s="62"/>
    </row>
    <row r="45" spans="1:12">
      <c r="A45" s="40">
        <v>21</v>
      </c>
      <c r="B45" s="71" t="s">
        <v>65</v>
      </c>
      <c r="C45" s="72"/>
      <c r="D45" s="72"/>
      <c r="E45" s="72"/>
      <c r="F45" s="72"/>
      <c r="G45" s="72"/>
      <c r="H45" s="73"/>
      <c r="I45" s="40" t="s">
        <v>42</v>
      </c>
      <c r="J45" s="64">
        <v>1</v>
      </c>
      <c r="K45" s="61">
        <v>5700</v>
      </c>
      <c r="L45" s="62"/>
    </row>
    <row r="46" spans="1:12">
      <c r="A46" s="40">
        <v>22</v>
      </c>
      <c r="B46" s="71" t="s">
        <v>66</v>
      </c>
      <c r="C46" s="72"/>
      <c r="D46" s="72"/>
      <c r="E46" s="72"/>
      <c r="F46" s="72"/>
      <c r="G46" s="72"/>
      <c r="H46" s="73"/>
      <c r="I46" s="40" t="s">
        <v>67</v>
      </c>
      <c r="J46" s="64">
        <v>1</v>
      </c>
      <c r="K46" s="61">
        <f>10*9.22</f>
        <v>92.2</v>
      </c>
      <c r="L46" s="62"/>
    </row>
    <row r="47" spans="1:12">
      <c r="A47" s="40">
        <v>23</v>
      </c>
      <c r="B47" s="57" t="s">
        <v>68</v>
      </c>
      <c r="C47" s="58"/>
      <c r="D47" s="58"/>
      <c r="E47" s="58"/>
      <c r="F47" s="58"/>
      <c r="G47" s="58"/>
      <c r="H47" s="59"/>
      <c r="I47" s="40" t="s">
        <v>67</v>
      </c>
      <c r="J47" s="64">
        <v>1</v>
      </c>
      <c r="K47" s="54">
        <f>6432/32</f>
        <v>201</v>
      </c>
      <c r="L47" s="55"/>
    </row>
    <row r="48" spans="1:12">
      <c r="A48" s="40">
        <v>24</v>
      </c>
      <c r="B48" s="57" t="s">
        <v>69</v>
      </c>
      <c r="C48" s="58"/>
      <c r="D48" s="58"/>
      <c r="E48" s="58"/>
      <c r="F48" s="58"/>
      <c r="G48" s="58"/>
      <c r="H48" s="59"/>
      <c r="I48" s="49" t="s">
        <v>42</v>
      </c>
      <c r="J48" s="50">
        <v>1</v>
      </c>
      <c r="K48" s="54">
        <v>8839.0499999999993</v>
      </c>
      <c r="L48" s="55"/>
    </row>
    <row r="49" spans="1:12">
      <c r="A49" s="40">
        <v>25</v>
      </c>
      <c r="B49" s="57" t="s">
        <v>70</v>
      </c>
      <c r="C49" s="58"/>
      <c r="D49" s="58"/>
      <c r="E49" s="58"/>
      <c r="F49" s="58"/>
      <c r="G49" s="58"/>
      <c r="H49" s="59"/>
      <c r="I49" s="49" t="s">
        <v>42</v>
      </c>
      <c r="J49" s="50">
        <v>2</v>
      </c>
      <c r="K49" s="61">
        <f>560*2</f>
        <v>1120</v>
      </c>
      <c r="L49" s="62"/>
    </row>
    <row r="50" spans="1:12">
      <c r="A50" s="40">
        <v>26</v>
      </c>
      <c r="B50" s="65" t="s">
        <v>71</v>
      </c>
      <c r="C50" s="66"/>
      <c r="D50" s="66"/>
      <c r="E50" s="66"/>
      <c r="F50" s="66"/>
      <c r="G50" s="66"/>
      <c r="H50" s="74"/>
      <c r="I50" s="49" t="s">
        <v>42</v>
      </c>
      <c r="J50" s="50">
        <v>1</v>
      </c>
      <c r="K50" s="54">
        <v>6500</v>
      </c>
      <c r="L50" s="55"/>
    </row>
    <row r="51" spans="1:12">
      <c r="A51" s="40">
        <v>27</v>
      </c>
      <c r="B51" s="65" t="s">
        <v>72</v>
      </c>
      <c r="C51" s="66"/>
      <c r="D51" s="66"/>
      <c r="E51" s="66"/>
      <c r="F51" s="66"/>
      <c r="G51" s="66"/>
      <c r="H51" s="74"/>
      <c r="I51" s="49" t="s">
        <v>42</v>
      </c>
      <c r="J51" s="50">
        <v>1</v>
      </c>
      <c r="K51" s="54">
        <f>4500*11</f>
        <v>49500</v>
      </c>
      <c r="L51" s="55"/>
    </row>
    <row r="52" spans="1:12">
      <c r="A52" s="49"/>
      <c r="B52" s="68" t="s">
        <v>73</v>
      </c>
      <c r="C52" s="69"/>
      <c r="D52" s="69"/>
      <c r="E52" s="69"/>
      <c r="F52" s="69"/>
      <c r="G52" s="69"/>
      <c r="H52" s="69"/>
      <c r="I52" s="49"/>
      <c r="J52" s="50"/>
      <c r="K52" s="54">
        <f>SUM(K24:L51)</f>
        <v>147201.5</v>
      </c>
      <c r="L52" s="55"/>
    </row>
    <row r="53" spans="1:12" ht="15.75" thickBot="1">
      <c r="A53" s="49"/>
      <c r="B53" s="68" t="s">
        <v>74</v>
      </c>
      <c r="C53" s="69"/>
      <c r="D53" s="69"/>
      <c r="E53" s="69"/>
      <c r="F53" s="69"/>
      <c r="G53" s="69"/>
      <c r="H53" s="69"/>
      <c r="I53" s="75"/>
      <c r="J53" s="76"/>
      <c r="K53" s="77">
        <f>K52*0.14</f>
        <v>20608.210000000003</v>
      </c>
      <c r="L53" s="78"/>
    </row>
    <row r="54" spans="1:12" ht="16.5" thickBot="1">
      <c r="A54" s="79"/>
      <c r="B54" s="80" t="s">
        <v>75</v>
      </c>
      <c r="C54" s="81"/>
      <c r="D54" s="81"/>
      <c r="E54" s="81"/>
      <c r="F54" s="81"/>
      <c r="G54" s="81"/>
      <c r="H54" s="82"/>
      <c r="I54" s="79"/>
      <c r="J54" s="79"/>
      <c r="K54" s="83">
        <f>K52+K53</f>
        <v>167809.71</v>
      </c>
      <c r="L54" s="84"/>
    </row>
    <row r="55" spans="1:12">
      <c r="A55" t="s">
        <v>76</v>
      </c>
    </row>
    <row r="56" spans="1:12">
      <c r="A56" t="s">
        <v>77</v>
      </c>
      <c r="D56" s="11">
        <v>2013</v>
      </c>
      <c r="E56" t="s">
        <v>78</v>
      </c>
      <c r="G56" s="85">
        <f>K54-G20</f>
        <v>81479.609999999986</v>
      </c>
      <c r="H56" t="s">
        <v>79</v>
      </c>
    </row>
    <row r="57" spans="1:12">
      <c r="D57" s="11"/>
      <c r="G57" s="85"/>
    </row>
    <row r="58" spans="1:12" ht="15.75" thickBot="1">
      <c r="A58" t="s">
        <v>80</v>
      </c>
      <c r="B58" s="11">
        <v>2013</v>
      </c>
      <c r="C58" t="s">
        <v>81</v>
      </c>
    </row>
    <row r="59" spans="1:12">
      <c r="A59" s="86" t="s">
        <v>2</v>
      </c>
      <c r="B59" s="87" t="s">
        <v>82</v>
      </c>
      <c r="C59" s="88"/>
      <c r="D59" s="88"/>
      <c r="E59" s="88"/>
      <c r="F59" s="87" t="s">
        <v>83</v>
      </c>
      <c r="G59" s="88"/>
      <c r="H59" s="89"/>
      <c r="I59" s="87" t="s">
        <v>84</v>
      </c>
      <c r="J59" s="88"/>
      <c r="K59" s="88"/>
      <c r="L59" s="89"/>
    </row>
    <row r="60" spans="1:12" ht="15.75" thickBot="1">
      <c r="A60" s="90"/>
      <c r="B60" s="91"/>
      <c r="C60" s="92"/>
      <c r="D60" s="92"/>
      <c r="E60" s="92"/>
      <c r="F60" s="91"/>
      <c r="G60" s="92"/>
      <c r="H60" s="93"/>
      <c r="I60" s="91" t="s">
        <v>85</v>
      </c>
      <c r="J60" s="92"/>
      <c r="K60" s="92"/>
      <c r="L60" s="93"/>
    </row>
    <row r="61" spans="1:12">
      <c r="A61" s="94" t="s">
        <v>86</v>
      </c>
      <c r="B61" s="41" t="s">
        <v>87</v>
      </c>
      <c r="C61" s="42"/>
      <c r="D61" s="42"/>
      <c r="E61" s="95"/>
      <c r="F61" s="96" t="s">
        <v>88</v>
      </c>
      <c r="G61" s="97"/>
      <c r="H61" s="98"/>
      <c r="I61" s="96" t="s">
        <v>89</v>
      </c>
      <c r="J61" s="97"/>
      <c r="K61" s="97"/>
      <c r="L61" s="98"/>
    </row>
    <row r="62" spans="1:12">
      <c r="A62" s="40" t="s">
        <v>90</v>
      </c>
      <c r="B62" s="68" t="s">
        <v>91</v>
      </c>
      <c r="C62" s="69"/>
      <c r="D62" s="69"/>
      <c r="E62" s="70"/>
      <c r="F62" s="99" t="s">
        <v>92</v>
      </c>
      <c r="G62" s="100"/>
      <c r="H62" s="101"/>
      <c r="I62" s="102" t="s">
        <v>93</v>
      </c>
      <c r="J62" s="103"/>
      <c r="K62" s="103"/>
      <c r="L62" s="104"/>
    </row>
    <row r="63" spans="1:12">
      <c r="A63" s="40" t="s">
        <v>94</v>
      </c>
      <c r="B63" s="68" t="s">
        <v>95</v>
      </c>
      <c r="C63" s="69"/>
      <c r="D63" s="69"/>
      <c r="E63" s="70"/>
      <c r="F63" s="102" t="s">
        <v>96</v>
      </c>
      <c r="G63" s="103"/>
      <c r="H63" s="104"/>
      <c r="I63" s="102" t="s">
        <v>97</v>
      </c>
      <c r="J63" s="103"/>
      <c r="K63" s="103"/>
      <c r="L63" s="104"/>
    </row>
    <row r="64" spans="1:12">
      <c r="A64" s="40" t="s">
        <v>98</v>
      </c>
      <c r="B64" s="68" t="s">
        <v>99</v>
      </c>
      <c r="C64" s="69"/>
      <c r="D64" s="69"/>
      <c r="E64" s="70"/>
      <c r="F64" s="102" t="s">
        <v>100</v>
      </c>
      <c r="G64" s="103"/>
      <c r="H64" s="104"/>
      <c r="I64" s="102" t="s">
        <v>101</v>
      </c>
      <c r="J64" s="103"/>
      <c r="K64" s="103"/>
      <c r="L64" s="104"/>
    </row>
    <row r="65" spans="1:12">
      <c r="A65" s="40" t="s">
        <v>102</v>
      </c>
      <c r="B65" s="68" t="s">
        <v>103</v>
      </c>
      <c r="C65" s="69"/>
      <c r="D65" s="69"/>
      <c r="E65" s="70"/>
      <c r="F65" s="102" t="s">
        <v>104</v>
      </c>
      <c r="G65" s="103"/>
      <c r="H65" s="104"/>
      <c r="I65" s="102" t="s">
        <v>105</v>
      </c>
      <c r="J65" s="103"/>
      <c r="K65" s="103"/>
      <c r="L65" s="104"/>
    </row>
    <row r="66" spans="1:12" ht="15.75" thickBot="1">
      <c r="A66" s="105" t="s">
        <v>106</v>
      </c>
      <c r="B66" s="106" t="s">
        <v>107</v>
      </c>
      <c r="C66" s="107"/>
      <c r="D66" s="107"/>
      <c r="E66" s="108"/>
      <c r="F66" s="34" t="s">
        <v>108</v>
      </c>
      <c r="G66" s="35"/>
      <c r="H66" s="36"/>
      <c r="I66" s="34" t="s">
        <v>109</v>
      </c>
      <c r="J66" s="35"/>
      <c r="K66" s="35"/>
      <c r="L66" s="36"/>
    </row>
    <row r="68" spans="1:12">
      <c r="A68" s="109" t="s">
        <v>110</v>
      </c>
      <c r="B68" s="11">
        <f>I4+1</f>
        <v>2014</v>
      </c>
      <c r="C68" t="s">
        <v>111</v>
      </c>
    </row>
    <row r="69" spans="1:12">
      <c r="A69" s="109" t="s">
        <v>112</v>
      </c>
    </row>
    <row r="70" spans="1:12">
      <c r="A70" s="109" t="s">
        <v>113</v>
      </c>
      <c r="J70" s="19">
        <v>30000</v>
      </c>
      <c r="K70" t="s">
        <v>17</v>
      </c>
    </row>
    <row r="71" spans="1:12">
      <c r="A71" s="109" t="s">
        <v>114</v>
      </c>
      <c r="J71" s="19">
        <v>10000</v>
      </c>
      <c r="K71" t="s">
        <v>17</v>
      </c>
    </row>
    <row r="72" spans="1:12">
      <c r="A72" s="109" t="s">
        <v>115</v>
      </c>
      <c r="J72" s="19">
        <v>7000</v>
      </c>
      <c r="K72" t="s">
        <v>17</v>
      </c>
    </row>
    <row r="73" spans="1:12">
      <c r="A73" s="109" t="s">
        <v>116</v>
      </c>
      <c r="J73" s="19">
        <v>15000</v>
      </c>
      <c r="K73" t="s">
        <v>17</v>
      </c>
    </row>
    <row r="74" spans="1:12">
      <c r="A74" s="109" t="s">
        <v>117</v>
      </c>
      <c r="J74" s="19">
        <v>10000</v>
      </c>
      <c r="K74" t="s">
        <v>17</v>
      </c>
    </row>
    <row r="75" spans="1:12">
      <c r="A75" s="109" t="s">
        <v>118</v>
      </c>
      <c r="J75" s="19">
        <v>1200</v>
      </c>
      <c r="K75" t="s">
        <v>17</v>
      </c>
    </row>
    <row r="76" spans="1:12">
      <c r="A76" s="109" t="s">
        <v>119</v>
      </c>
      <c r="J76" s="19">
        <v>1500</v>
      </c>
      <c r="K76" t="s">
        <v>17</v>
      </c>
    </row>
    <row r="77" spans="1:12">
      <c r="A77" s="109" t="s">
        <v>120</v>
      </c>
      <c r="J77" s="19">
        <v>30000</v>
      </c>
      <c r="K77" t="s">
        <v>17</v>
      </c>
    </row>
    <row r="78" spans="1:12">
      <c r="A78" s="109" t="s">
        <v>121</v>
      </c>
      <c r="J78" s="19">
        <v>10000</v>
      </c>
      <c r="K78" t="s">
        <v>17</v>
      </c>
    </row>
    <row r="79" spans="1:12">
      <c r="A79" s="109" t="s">
        <v>122</v>
      </c>
      <c r="J79" s="19">
        <v>5000</v>
      </c>
      <c r="K79" t="s">
        <v>17</v>
      </c>
    </row>
    <row r="80" spans="1:12">
      <c r="A80" s="110" t="s">
        <v>123</v>
      </c>
      <c r="J80" s="23">
        <f>SUM(J70:J79)</f>
        <v>119700</v>
      </c>
      <c r="K80" s="111" t="s">
        <v>124</v>
      </c>
    </row>
    <row r="81" spans="1:11">
      <c r="A81" s="109" t="s">
        <v>125</v>
      </c>
      <c r="B81" s="109"/>
      <c r="C81" s="109"/>
      <c r="D81" s="109"/>
      <c r="E81" s="109"/>
      <c r="F81" s="109"/>
      <c r="G81" s="109"/>
      <c r="H81" s="109"/>
      <c r="I81" s="112"/>
      <c r="J81" s="23">
        <f>G56</f>
        <v>81479.609999999986</v>
      </c>
      <c r="K81" s="23"/>
    </row>
    <row r="82" spans="1:11">
      <c r="A82" s="109" t="s">
        <v>126</v>
      </c>
      <c r="B82" s="112"/>
      <c r="C82" s="85">
        <f>J80+J81</f>
        <v>201179.61</v>
      </c>
      <c r="D82" s="112" t="s">
        <v>127</v>
      </c>
      <c r="E82" s="113">
        <v>2013</v>
      </c>
      <c r="F82" t="s">
        <v>128</v>
      </c>
      <c r="G82" s="16">
        <f>C82/(E6*12)</f>
        <v>7.0340553411093385</v>
      </c>
      <c r="H82" s="114" t="s">
        <v>129</v>
      </c>
      <c r="I82" t="s">
        <v>130</v>
      </c>
    </row>
    <row r="84" spans="1:11">
      <c r="B84" t="s">
        <v>131</v>
      </c>
    </row>
    <row r="85" spans="1:11">
      <c r="B85" t="s">
        <v>83</v>
      </c>
      <c r="I85" t="s">
        <v>132</v>
      </c>
    </row>
    <row r="86" spans="1:11">
      <c r="K86" s="1"/>
    </row>
  </sheetData>
  <mergeCells count="93">
    <mergeCell ref="B66:E66"/>
    <mergeCell ref="F66:H66"/>
    <mergeCell ref="I66:L66"/>
    <mergeCell ref="B64:E64"/>
    <mergeCell ref="F64:H64"/>
    <mergeCell ref="I64:L64"/>
    <mergeCell ref="B65:E65"/>
    <mergeCell ref="F65:H65"/>
    <mergeCell ref="I65:L65"/>
    <mergeCell ref="B62:E62"/>
    <mergeCell ref="F62:H62"/>
    <mergeCell ref="I62:L62"/>
    <mergeCell ref="B63:E63"/>
    <mergeCell ref="F63:H63"/>
    <mergeCell ref="I63:L63"/>
    <mergeCell ref="B60:E60"/>
    <mergeCell ref="F60:H60"/>
    <mergeCell ref="I60:L60"/>
    <mergeCell ref="B61:E61"/>
    <mergeCell ref="F61:H61"/>
    <mergeCell ref="I61:L61"/>
    <mergeCell ref="B53:H53"/>
    <mergeCell ref="K53:L53"/>
    <mergeCell ref="K54:L54"/>
    <mergeCell ref="B59:E59"/>
    <mergeCell ref="F59:H59"/>
    <mergeCell ref="I59:L59"/>
    <mergeCell ref="B50:H50"/>
    <mergeCell ref="K50:L50"/>
    <mergeCell ref="B51:H51"/>
    <mergeCell ref="K51:L51"/>
    <mergeCell ref="B52:H52"/>
    <mergeCell ref="K52:L52"/>
    <mergeCell ref="B47:H47"/>
    <mergeCell ref="K47:L47"/>
    <mergeCell ref="B48:H48"/>
    <mergeCell ref="K48:L48"/>
    <mergeCell ref="B49:H49"/>
    <mergeCell ref="K49:L49"/>
    <mergeCell ref="B44:H44"/>
    <mergeCell ref="K44:L44"/>
    <mergeCell ref="B45:H45"/>
    <mergeCell ref="K45:L45"/>
    <mergeCell ref="B46:H46"/>
    <mergeCell ref="K46:L46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2014-04-11T00:50:11Z</dcterms:modified>
</cp:coreProperties>
</file>