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3" i="1"/>
  <c r="K60"/>
  <c r="K58"/>
  <c r="K56"/>
  <c r="K54"/>
  <c r="K53"/>
  <c r="K51"/>
  <c r="K50"/>
  <c r="K49"/>
  <c r="K48"/>
  <c r="J48"/>
  <c r="K47"/>
  <c r="K46"/>
  <c r="K45"/>
  <c r="K44"/>
  <c r="K42"/>
  <c r="K41"/>
  <c r="K40"/>
  <c r="K39"/>
  <c r="K38"/>
  <c r="K37"/>
  <c r="K33"/>
  <c r="K30"/>
  <c r="K29"/>
  <c r="K27"/>
  <c r="K61" s="1"/>
  <c r="G20"/>
  <c r="A21" s="1"/>
  <c r="G18"/>
  <c r="G17"/>
  <c r="G16"/>
  <c r="G15"/>
  <c r="J14" s="1"/>
  <c r="I7"/>
  <c r="G7"/>
  <c r="K62" l="1"/>
  <c r="K63"/>
  <c r="G65" s="1"/>
  <c r="J94" s="1"/>
  <c r="C95" s="1"/>
  <c r="G95" s="1"/>
</calcChain>
</file>

<file path=xl/sharedStrings.xml><?xml version="1.0" encoding="utf-8"?>
<sst xmlns="http://schemas.openxmlformats.org/spreadsheetml/2006/main" count="203" uniqueCount="145">
  <si>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</si>
  <si>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</si>
  <si>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</si>
  <si>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5/1</t>
  </si>
  <si>
    <t>по ул.     Румянцева    за 2013</t>
  </si>
  <si>
    <t xml:space="preserve">1.В </t>
  </si>
  <si>
    <t>период</t>
  </si>
  <si>
    <t xml:space="preserve">   по дому</t>
  </si>
  <si>
    <t xml:space="preserve"> 5/1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</si>
  <si>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</si>
  <si>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</si>
  <si>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руб(   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</si>
  <si>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</si>
  <si>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</si>
  <si>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</si>
  <si>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</si>
  <si>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6-  </t>
    </r>
    <r>
      <rPr>
        <sz val="11"/>
        <color theme="1"/>
        <rFont val="Calibri"/>
        <family val="2"/>
        <charset val="204"/>
        <scheme val="minor"/>
      </rPr>
      <t xml:space="preserve">           </t>
    </r>
  </si>
  <si>
    <t>руб.</t>
  </si>
  <si>
    <r>
      <t>кв.</t>
    </r>
    <r>
      <rPr>
        <b/>
        <sz val="11"/>
        <color theme="1"/>
        <rFont val="Calibri"/>
        <family val="2"/>
        <charset val="204"/>
        <scheme val="minor"/>
      </rPr>
      <t>26-</t>
    </r>
    <r>
      <rPr>
        <sz val="11"/>
        <color theme="1"/>
        <rFont val="Calibri"/>
        <family val="2"/>
        <charset val="204"/>
        <scheme val="minor"/>
      </rPr>
      <t xml:space="preserve">   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</si>
  <si>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17</t>
    </r>
    <r>
      <rPr>
        <sz val="11"/>
        <color theme="1"/>
        <rFont val="Calibri"/>
        <family val="2"/>
        <charset val="204"/>
        <scheme val="minor"/>
      </rPr>
      <t>-</t>
    </r>
  </si>
  <si>
    <r>
      <t>кв</t>
    </r>
    <r>
      <rPr>
        <b/>
        <sz val="11"/>
        <color theme="1"/>
        <rFont val="Calibri"/>
        <family val="2"/>
        <charset val="204"/>
        <scheme val="minor"/>
      </rPr>
      <t>.30 -</t>
    </r>
    <r>
      <rPr>
        <sz val="11"/>
        <color theme="1"/>
        <rFont val="Calibri"/>
        <family val="2"/>
        <charset val="204"/>
        <scheme val="minor"/>
      </rPr>
      <t xml:space="preserve">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</si>
  <si>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23</t>
    </r>
    <r>
      <rPr>
        <sz val="11"/>
        <color theme="1"/>
        <rFont val="Calibri"/>
        <family val="2"/>
        <charset val="204"/>
        <scheme val="minor"/>
      </rPr>
      <t>-</t>
    </r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</si>
  <si>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</si>
  <si>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</si>
  <si>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</si>
  <si>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</si>
  <si>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</si>
  <si>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</si>
  <si>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</si>
  <si>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</si>
  <si>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</si>
  <si>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</si>
  <si>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</si>
  <si>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</si>
  <si>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</si>
  <si>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</si>
  <si>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</si>
  <si>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</si>
  <si>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</si>
  <si>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Табличка в лифт "Дежурный лифтер".</t>
  </si>
  <si>
    <t>шт.</t>
  </si>
  <si>
    <t>Уборка снега с кровли.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</si>
  <si>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</si>
  <si>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Вывоз снега с придомовой территории в марте (19,82 %).</t>
  </si>
  <si>
    <t>маш/час</t>
  </si>
  <si>
    <t xml:space="preserve">Вывоз строительного мусора и негабаритных отходов (19,82 %).   </t>
  </si>
  <si>
    <r>
      <t>м</t>
    </r>
    <r>
      <rPr>
        <sz val="11"/>
        <color theme="1"/>
        <rFont val="Calibri"/>
        <family val="2"/>
        <charset val="204"/>
      </rPr>
      <t>³</t>
    </r>
  </si>
  <si>
    <t>Замена ламп накаливания на энергосберегающие в подъезде 1,3 этажи</t>
  </si>
  <si>
    <t>Установка светильников и розетки на чердаке.</t>
  </si>
  <si>
    <t>Генеральная уборка подъезда  в апреле.</t>
  </si>
  <si>
    <t>Генеральная уборка подъезда  в сентябре.</t>
  </si>
  <si>
    <t>Установка энергосберегающих ламп в подвальных помещениях (20W).</t>
  </si>
  <si>
    <t>Благоустройство территории (чернозем)</t>
  </si>
  <si>
    <t>т.</t>
  </si>
  <si>
    <t>Ремонт цокольного этажа с уличной стороны: зачистка, штукатурка, покраска.</t>
  </si>
  <si>
    <r>
      <t>м</t>
    </r>
    <r>
      <rPr>
        <sz val="11"/>
        <color theme="1"/>
        <rFont val="Calibri"/>
        <family val="2"/>
        <charset val="204"/>
      </rPr>
      <t>²</t>
    </r>
  </si>
  <si>
    <t>Монтаж вакуумных клапанов на фановые трубопроводы.</t>
  </si>
  <si>
    <t>Замена вакуумного клапана на фановом трубопроводе (взамен украденного).</t>
  </si>
  <si>
    <t>Монтаж решетки и двери в приямок входа в подвал.</t>
  </si>
  <si>
    <t>Установка э/магнитного замка на входную дверь в подвал.</t>
  </si>
  <si>
    <t xml:space="preserve">Замена манометров в ИТП. </t>
  </si>
  <si>
    <t xml:space="preserve">Замена термометров в ИТП. </t>
  </si>
  <si>
    <t xml:space="preserve">Ремонт освещения в подъезде и подвале (по предписанию жил.инспекции). </t>
  </si>
  <si>
    <t>Ремонт кафельного пола с заменой плитки.</t>
  </si>
  <si>
    <t>Монтаж двери и перегородки (сан.быт.помещ.№ IV) (19,82%).</t>
  </si>
  <si>
    <t>Устройство душевой (сан.быт. помещ. № IV)(19,82%).</t>
  </si>
  <si>
    <t>Разовый вывоз мусора и негабаритных отходов в марте (19,82%).</t>
  </si>
  <si>
    <t>Разовый вывоз мусора и негабаритных отходов в августе (19,82%).</t>
  </si>
  <si>
    <t>Разовый вывоз мусора и негабаритных отходов в сентябре (19,82%).</t>
  </si>
  <si>
    <t>Разовый вывоз мусора и негабаритных отходов в ноябре (19,82%).</t>
  </si>
  <si>
    <t>Замена поэтажных табличек (взамен испорченных).</t>
  </si>
  <si>
    <t>Бирки для маркировки элементов ИТП.</t>
  </si>
  <si>
    <t>Монтаж охранной сигнализации в подвале (ИТП).</t>
  </si>
  <si>
    <t>Плата за охранную сигнализацию (ИТП).</t>
  </si>
  <si>
    <t>мес.</t>
  </si>
  <si>
    <t>Разовое обслуживание станции повышения ХВС (50%).</t>
  </si>
  <si>
    <t>Замена ламп накаливания на энегросберегающии в арке дома.</t>
  </si>
  <si>
    <t xml:space="preserve">Изготовление стола-верстака для столярно-слесарных работ (13,5%). </t>
  </si>
  <si>
    <t>Техническое освидетельствование лифта.</t>
  </si>
  <si>
    <t>Тех.обслуживание ТП"Профсоюзная" (18,3%).</t>
  </si>
  <si>
    <t>Монтаж табличек "Осторожно падение снега с крыши".</t>
  </si>
  <si>
    <t>Установка новогодней елки.</t>
  </si>
  <si>
    <t>Всего:</t>
  </si>
  <si>
    <t>Управление МКД (14%)</t>
  </si>
  <si>
    <t>ИТОГО: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</si>
  <si>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</si>
  <si>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 01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</si>
  <si>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</si>
  <si>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</si>
  <si>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</si>
  <si>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</si>
  <si>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</si>
  <si>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</si>
  <si>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</si>
  <si>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</si>
  <si>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</si>
  <si>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</si>
  <si>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</si>
  <si>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</si>
  <si>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</si>
  <si>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</si>
  <si>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</si>
  <si>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</si>
  <si>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</si>
  <si>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</si>
  <si>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</si>
  <si>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</si>
  <si>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</si>
  <si>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</si>
  <si>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</si>
  <si>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</si>
  <si>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</si>
  <si>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</si>
  <si>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</si>
  <si>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</si>
  <si>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</si>
  <si>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</si>
  <si>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</si>
  <si>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</si>
  <si>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</si>
  <si>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</si>
  <si>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поверка (замена) манометров и термометров</t>
  </si>
  <si>
    <t xml:space="preserve"> - обслуживание ТП и кабельных линий</t>
  </si>
  <si>
    <t xml:space="preserve"> - устройство комнаты для уборщицы</t>
  </si>
  <si>
    <t xml:space="preserve"> - передача бесхозных инженерных сетей</t>
  </si>
  <si>
    <t xml:space="preserve"> - монтаж вакуумных клапанов на фановые трубопроводы</t>
  </si>
  <si>
    <t xml:space="preserve"> - непредвиденные затраты (компенсаторы, арматура, эл.арматура, замки и т.д.)</t>
  </si>
  <si>
    <t xml:space="preserve"> -  мероприятия по энергоресурсосбережению</t>
  </si>
  <si>
    <t xml:space="preserve"> - установка новогодней елки (или посадка постоянной)</t>
  </si>
  <si>
    <t xml:space="preserve"> - чистка кровли от снега</t>
  </si>
  <si>
    <t xml:space="preserve"> - вывоз снега с придомовой территории</t>
  </si>
  <si>
    <t xml:space="preserve"> - замена второй входной двери в подъезде </t>
  </si>
  <si>
    <t xml:space="preserve"> - монтаж системы видео наблюдения</t>
  </si>
  <si>
    <t xml:space="preserve"> - монтаж стабилизатора в машинном отделении лифта</t>
  </si>
  <si>
    <t xml:space="preserve"> - замена  частотного регулятора привовода лифта</t>
  </si>
  <si>
    <t xml:space="preserve"> ИТОГО  ориентировочно:</t>
  </si>
  <si>
    <t>рублей</t>
  </si>
  <si>
    <t>Что  с   учетом    перерасхода (+) или экономии (-)   средств   в   2013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</si>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</sst>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/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Fill="1"/>
    <xf numFmtId="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4" fontId="2" fillId="0" borderId="0" xfId="0" applyNumberFormat="1" applyFont="1"/>
    <xf numFmtId="0" fontId="0" fillId="0" borderId="0" xfId="0" applyAlignment="1"/>
    <xf numFmtId="4" fontId="7" fillId="0" borderId="0" xfId="0" applyNumberFormat="1" applyFont="1"/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/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" fillId="0" borderId="0" xfId="0" applyFont="1" applyBorder="1" applyAlignment="1"/>
    <xf numFmtId="4" fontId="0" fillId="0" borderId="2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2" fontId="0" fillId="0" borderId="10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164" fontId="0" fillId="0" borderId="0" xfId="0" applyNumberFormat="1" applyFont="1" applyFill="1" applyAlignment="1">
      <alignment horizontal="center"/>
    </xf>
    <xf numFmtId="2" fontId="0" fillId="0" borderId="10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0" fontId="8" fillId="0" borderId="0" xfId="0" applyFont="1" applyFill="1" applyAlignment="1">
      <alignment horizontal="left"/>
    </xf>
    <xf numFmtId="0" fontId="0" fillId="0" borderId="0" xfId="0" applyBorder="1" applyAlignment="1">
      <alignment horizontal="center"/>
    </xf>
    <xf numFmtId="4" fontId="8" fillId="0" borderId="10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0" fontId="8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  <xf numFmtId="4" fontId="0" fillId="0" borderId="10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5" xfId="0" applyFill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2" fontId="0" fillId="0" borderId="10" xfId="0" applyNumberFormat="1" applyFill="1" applyBorder="1" applyAlignment="1">
      <alignment horizontal="right"/>
    </xf>
    <xf numFmtId="2" fontId="0" fillId="0" borderId="11" xfId="0" applyNumberFormat="1" applyFill="1" applyBorder="1" applyAlignment="1">
      <alignment horizontal="right"/>
    </xf>
    <xf numFmtId="2" fontId="8" fillId="0" borderId="10" xfId="0" applyNumberFormat="1" applyFont="1" applyFill="1" applyBorder="1" applyAlignment="1">
      <alignment horizontal="right"/>
    </xf>
    <xf numFmtId="2" fontId="8" fillId="0" borderId="11" xfId="0" applyNumberFormat="1" applyFont="1" applyFill="1" applyBorder="1" applyAlignment="1">
      <alignment horizontal="right"/>
    </xf>
    <xf numFmtId="165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9" xfId="0" applyBorder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0" fillId="0" borderId="15" xfId="0" applyBorder="1"/>
    <xf numFmtId="4" fontId="10" fillId="0" borderId="12" xfId="0" applyNumberFormat="1" applyFont="1" applyBorder="1" applyAlignment="1">
      <alignment horizontal="right"/>
    </xf>
    <xf numFmtId="4" fontId="10" fillId="0" borderId="14" xfId="0" applyNumberFormat="1" applyFont="1" applyBorder="1" applyAlignment="1">
      <alignment horizontal="right"/>
    </xf>
    <xf numFmtId="0" fontId="8" fillId="0" borderId="0" xfId="0" applyFont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/>
    <xf numFmtId="4" fontId="10" fillId="0" borderId="0" xfId="0" applyNumberFormat="1" applyFont="1" applyBorder="1" applyAlignment="1"/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0" fillId="0" borderId="0" xfId="0" applyNumberFormat="1" applyBorder="1"/>
    <xf numFmtId="4" fontId="0" fillId="0" borderId="0" xfId="0" applyNumberFormat="1" applyFill="1" applyBorder="1" applyAlignment="1"/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Border="1"/>
    <xf numFmtId="0" fontId="2" fillId="0" borderId="0" xfId="0" applyFont="1"/>
    <xf numFmtId="4" fontId="2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abSelected="1" topLeftCell="A43" workbookViewId="0">
      <selection activeCell="B71" sqref="B71:E71"/>
    </sheetView>
  </sheetViews>
  <sheetFormatPr defaultRowHeight="15"/>
  <cols>
    <col min="1" max="1" width="5.140625" customWidth="1"/>
    <col min="2" max="3" width="10.7109375" customWidth="1"/>
    <col min="4" max="4" width="6.42578125" customWidth="1"/>
    <col min="5" max="5" width="10.28515625" customWidth="1"/>
    <col min="6" max="6" width="10.140625" customWidth="1"/>
    <col min="7" max="7" width="13.140625" customWidth="1"/>
    <col min="8" max="8" width="8.28515625" customWidth="1"/>
    <col min="9" max="9" width="7.140625" customWidth="1"/>
    <col min="10" max="10" width="11" customWidth="1"/>
    <col min="11" max="11" width="6" customWidth="1"/>
    <col min="12" max="12" width="8.140625" customWidth="1"/>
  </cols>
  <sheetData>
    <row r="1" spans="1:12">
      <c r="L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7"/>
      <c r="J4" s="7"/>
    </row>
    <row r="6" spans="1:12" ht="15.75">
      <c r="A6" s="8" t="s">
        <v>5</v>
      </c>
      <c r="B6" s="9" t="s">
        <v>6</v>
      </c>
      <c r="C6" t="s">
        <v>7</v>
      </c>
      <c r="D6" s="9" t="s">
        <v>8</v>
      </c>
      <c r="E6" s="12">
        <v>2653</v>
      </c>
      <c r="F6" t="s">
        <v>9</v>
      </c>
    </row>
    <row r="7" spans="1:12">
      <c r="A7" s="10">
        <v>1461649.63</v>
      </c>
      <c r="B7" s="10"/>
      <c r="C7" s="11" t="s">
        <v>10</v>
      </c>
      <c r="G7" s="12">
        <f>(A7-J8)</f>
        <v>1052069.8799999999</v>
      </c>
      <c r="H7" s="13" t="s">
        <v>11</v>
      </c>
      <c r="I7" s="14">
        <f>(G7/A7)*100</f>
        <v>71.978253776180267</v>
      </c>
      <c r="J7" t="s">
        <v>12</v>
      </c>
    </row>
    <row r="8" spans="1:12">
      <c r="A8" t="s">
        <v>13</v>
      </c>
      <c r="J8" s="12">
        <v>409579.75</v>
      </c>
      <c r="K8" t="s">
        <v>14</v>
      </c>
    </row>
    <row r="9" spans="1:12">
      <c r="A9" t="s">
        <v>15</v>
      </c>
    </row>
    <row r="10" spans="1:12">
      <c r="A10" t="s">
        <v>16</v>
      </c>
      <c r="B10" s="15">
        <v>20443.34</v>
      </c>
      <c r="C10" t="s">
        <v>17</v>
      </c>
      <c r="E10" t="s">
        <v>18</v>
      </c>
      <c r="F10" s="15">
        <v>51690.69</v>
      </c>
      <c r="G10" t="s">
        <v>17</v>
      </c>
      <c r="J10" s="15"/>
    </row>
    <row r="11" spans="1:12">
      <c r="A11" t="s">
        <v>19</v>
      </c>
      <c r="B11" s="15">
        <v>59908.54</v>
      </c>
      <c r="C11" t="s">
        <v>17</v>
      </c>
      <c r="E11" t="s">
        <v>20</v>
      </c>
      <c r="F11" s="15">
        <v>72405.84</v>
      </c>
      <c r="G11" t="s">
        <v>17</v>
      </c>
      <c r="J11" s="15"/>
    </row>
    <row r="12" spans="1:12">
      <c r="A12" t="s">
        <v>21</v>
      </c>
      <c r="B12" s="15">
        <v>35588.21</v>
      </c>
      <c r="C12" t="s">
        <v>17</v>
      </c>
      <c r="F12" s="15"/>
      <c r="J12" s="15"/>
    </row>
    <row r="13" spans="1:12">
      <c r="B13" s="15"/>
    </row>
    <row r="14" spans="1:12" ht="15.75">
      <c r="A14" t="s">
        <v>22</v>
      </c>
      <c r="J14" s="16">
        <f>G15+G16+G17+G18</f>
        <v>409579.75</v>
      </c>
      <c r="K14" s="17"/>
    </row>
    <row r="15" spans="1:12">
      <c r="A15" s="18" t="s">
        <v>23</v>
      </c>
      <c r="B15" t="s">
        <v>24</v>
      </c>
      <c r="G15" s="19">
        <f>(J8*43.5/100)</f>
        <v>178167.19125</v>
      </c>
      <c r="H15" t="s">
        <v>17</v>
      </c>
    </row>
    <row r="16" spans="1:12">
      <c r="A16" s="18" t="s">
        <v>23</v>
      </c>
      <c r="B16" t="s">
        <v>25</v>
      </c>
      <c r="G16" s="19">
        <f>(J8*36.6/100)</f>
        <v>149906.18850000002</v>
      </c>
      <c r="H16" t="s">
        <v>17</v>
      </c>
    </row>
    <row r="17" spans="1:12">
      <c r="A17" s="18" t="s">
        <v>23</v>
      </c>
      <c r="B17" t="s">
        <v>26</v>
      </c>
      <c r="G17" s="19">
        <f>(J8*12.5/100)</f>
        <v>51197.46875</v>
      </c>
      <c r="H17" t="s">
        <v>17</v>
      </c>
      <c r="K17" s="11"/>
      <c r="L17" s="20"/>
    </row>
    <row r="18" spans="1:12">
      <c r="A18" s="18" t="s">
        <v>23</v>
      </c>
      <c r="B18" t="s">
        <v>27</v>
      </c>
      <c r="G18" s="19">
        <f>(J8*7.4/100)</f>
        <v>30308.901500000004</v>
      </c>
      <c r="H18" t="s">
        <v>17</v>
      </c>
    </row>
    <row r="19" spans="1:12">
      <c r="G19" s="21"/>
    </row>
    <row r="20" spans="1:12">
      <c r="A20" s="22" t="s">
        <v>28</v>
      </c>
      <c r="G20" s="19">
        <f>E6*4.5*12/1.03</f>
        <v>139089.3203883495</v>
      </c>
      <c r="H20" t="s">
        <v>29</v>
      </c>
    </row>
    <row r="21" spans="1:12" ht="15.75" thickBot="1">
      <c r="A21" s="10">
        <f>(G20*I7/100)</f>
        <v>100114.06400469065</v>
      </c>
      <c r="B21" s="10"/>
      <c r="C21" t="s">
        <v>30</v>
      </c>
    </row>
    <row r="22" spans="1:12">
      <c r="A22" s="23" t="s">
        <v>2</v>
      </c>
      <c r="B22" s="24" t="s">
        <v>31</v>
      </c>
      <c r="C22" s="25"/>
      <c r="D22" s="25"/>
      <c r="E22" s="25"/>
      <c r="F22" s="25"/>
      <c r="G22" s="25"/>
      <c r="H22" s="26"/>
      <c r="I22" s="23" t="s">
        <v>32</v>
      </c>
      <c r="J22" s="27" t="s">
        <v>33</v>
      </c>
      <c r="K22" s="24" t="s">
        <v>34</v>
      </c>
      <c r="L22" s="26"/>
    </row>
    <row r="23" spans="1:12" ht="15.75" thickBot="1">
      <c r="A23" s="28" t="s">
        <v>35</v>
      </c>
      <c r="B23" s="29"/>
      <c r="C23" s="30"/>
      <c r="D23" s="30"/>
      <c r="E23" s="30"/>
      <c r="F23" s="30"/>
      <c r="G23" s="30"/>
      <c r="H23" s="31"/>
      <c r="I23" s="32" t="s">
        <v>36</v>
      </c>
      <c r="J23" s="33"/>
      <c r="K23" s="34" t="s">
        <v>37</v>
      </c>
      <c r="L23" s="35"/>
    </row>
    <row r="24" spans="1:12">
      <c r="A24" s="23"/>
      <c r="B24" s="36" t="s">
        <v>38</v>
      </c>
      <c r="C24" s="36"/>
      <c r="D24" s="36"/>
      <c r="E24" s="36"/>
      <c r="F24" s="36"/>
      <c r="G24" s="36"/>
      <c r="H24" s="36"/>
      <c r="I24" s="23"/>
      <c r="J24" s="37"/>
      <c r="K24" s="38">
        <v>20417.302708504852</v>
      </c>
      <c r="L24" s="39"/>
    </row>
    <row r="25" spans="1:12">
      <c r="A25" s="40">
        <v>1</v>
      </c>
      <c r="B25" s="41" t="s">
        <v>39</v>
      </c>
      <c r="C25" s="41"/>
      <c r="D25" s="41"/>
      <c r="E25" s="41"/>
      <c r="F25" s="41"/>
      <c r="G25" s="41"/>
      <c r="H25" s="41"/>
      <c r="I25" s="42" t="s">
        <v>40</v>
      </c>
      <c r="J25" s="9">
        <v>1</v>
      </c>
      <c r="K25" s="43">
        <v>218.57</v>
      </c>
      <c r="L25" s="44"/>
    </row>
    <row r="26" spans="1:12" ht="17.25">
      <c r="A26" s="40">
        <v>2</v>
      </c>
      <c r="B26" s="41" t="s">
        <v>41</v>
      </c>
      <c r="C26" s="41"/>
      <c r="D26" s="41"/>
      <c r="E26" s="41"/>
      <c r="F26" s="41"/>
      <c r="G26" s="41"/>
      <c r="H26" s="41"/>
      <c r="I26" s="42" t="s">
        <v>42</v>
      </c>
      <c r="J26" s="45">
        <v>460</v>
      </c>
      <c r="K26" s="46">
        <v>7500</v>
      </c>
      <c r="L26" s="47"/>
    </row>
    <row r="27" spans="1:12">
      <c r="A27" s="40">
        <v>3</v>
      </c>
      <c r="B27" s="41" t="s">
        <v>43</v>
      </c>
      <c r="C27" s="41"/>
      <c r="D27" s="41"/>
      <c r="E27" s="41"/>
      <c r="F27" s="41"/>
      <c r="G27" s="41"/>
      <c r="H27" s="41"/>
      <c r="I27" s="42" t="s">
        <v>44</v>
      </c>
      <c r="J27" s="9">
        <v>15</v>
      </c>
      <c r="K27" s="43">
        <f>25500*0.1982</f>
        <v>5054.0999999999995</v>
      </c>
      <c r="L27" s="44"/>
    </row>
    <row r="28" spans="1:12">
      <c r="A28" s="40">
        <v>4</v>
      </c>
      <c r="B28" s="41" t="s">
        <v>45</v>
      </c>
      <c r="C28" s="48"/>
      <c r="D28" s="48"/>
      <c r="E28" s="48"/>
      <c r="F28" s="48"/>
      <c r="G28" s="48"/>
      <c r="H28" s="41"/>
      <c r="I28" s="42" t="s">
        <v>46</v>
      </c>
      <c r="J28" s="49">
        <v>3.4</v>
      </c>
      <c r="K28" s="50">
        <v>925</v>
      </c>
      <c r="L28" s="51"/>
    </row>
    <row r="29" spans="1:12">
      <c r="A29" s="40">
        <v>5</v>
      </c>
      <c r="B29" s="52" t="s">
        <v>47</v>
      </c>
      <c r="C29" s="41"/>
      <c r="D29" s="41"/>
      <c r="E29" s="41"/>
      <c r="F29" s="41"/>
      <c r="G29" s="41"/>
      <c r="H29" s="53"/>
      <c r="I29" s="42" t="s">
        <v>40</v>
      </c>
      <c r="J29" s="9">
        <v>2</v>
      </c>
      <c r="K29" s="43">
        <f>(700+300+200)</f>
        <v>1200</v>
      </c>
      <c r="L29" s="44"/>
    </row>
    <row r="30" spans="1:12">
      <c r="A30" s="40">
        <v>6</v>
      </c>
      <c r="B30" s="41" t="s">
        <v>48</v>
      </c>
      <c r="C30" s="41"/>
      <c r="D30" s="41"/>
      <c r="E30" s="41"/>
      <c r="F30" s="41"/>
      <c r="G30" s="41"/>
      <c r="H30" s="53"/>
      <c r="I30" s="42" t="s">
        <v>40</v>
      </c>
      <c r="J30" s="9">
        <v>4</v>
      </c>
      <c r="K30" s="43">
        <f>540+15+48+80+216+30+30</f>
        <v>959</v>
      </c>
      <c r="L30" s="44"/>
    </row>
    <row r="31" spans="1:12" ht="17.25">
      <c r="A31" s="40">
        <v>7</v>
      </c>
      <c r="B31" s="41" t="s">
        <v>49</v>
      </c>
      <c r="C31" s="41"/>
      <c r="D31" s="41"/>
      <c r="E31" s="41"/>
      <c r="F31" s="41"/>
      <c r="G31" s="41"/>
      <c r="H31" s="41"/>
      <c r="I31" s="42" t="s">
        <v>42</v>
      </c>
      <c r="J31" s="54">
        <v>312.2</v>
      </c>
      <c r="K31" s="43">
        <v>1000</v>
      </c>
      <c r="L31" s="44"/>
    </row>
    <row r="32" spans="1:12" ht="17.25">
      <c r="A32" s="40">
        <v>8</v>
      </c>
      <c r="B32" s="41" t="s">
        <v>50</v>
      </c>
      <c r="C32" s="41"/>
      <c r="D32" s="41"/>
      <c r="E32" s="41"/>
      <c r="F32" s="41"/>
      <c r="G32" s="41"/>
      <c r="H32" s="41"/>
      <c r="I32" s="42" t="s">
        <v>42</v>
      </c>
      <c r="J32" s="54">
        <v>312.2</v>
      </c>
      <c r="K32" s="43">
        <v>1000</v>
      </c>
      <c r="L32" s="44"/>
    </row>
    <row r="33" spans="1:12">
      <c r="A33" s="40">
        <v>9</v>
      </c>
      <c r="B33" s="41" t="s">
        <v>51</v>
      </c>
      <c r="C33" s="41"/>
      <c r="D33" s="41"/>
      <c r="E33" s="41"/>
      <c r="F33" s="41"/>
      <c r="G33" s="41"/>
      <c r="H33" s="53"/>
      <c r="I33" s="42" t="s">
        <v>40</v>
      </c>
      <c r="J33" s="9">
        <v>5</v>
      </c>
      <c r="K33" s="43">
        <f>160*5</f>
        <v>800</v>
      </c>
      <c r="L33" s="44"/>
    </row>
    <row r="34" spans="1:12">
      <c r="A34" s="40">
        <v>10</v>
      </c>
      <c r="B34" s="55" t="s">
        <v>52</v>
      </c>
      <c r="C34" s="55"/>
      <c r="D34" s="55"/>
      <c r="E34" s="55"/>
      <c r="F34" s="55"/>
      <c r="G34" s="55"/>
      <c r="H34" s="56"/>
      <c r="I34" s="42" t="s">
        <v>53</v>
      </c>
      <c r="J34" s="42">
        <v>2</v>
      </c>
      <c r="K34" s="57">
        <v>400</v>
      </c>
      <c r="L34" s="58"/>
    </row>
    <row r="35" spans="1:12">
      <c r="A35" s="40">
        <v>11</v>
      </c>
      <c r="B35" s="55" t="s">
        <v>54</v>
      </c>
      <c r="C35" s="55"/>
      <c r="D35" s="55"/>
      <c r="E35" s="55"/>
      <c r="F35" s="55"/>
      <c r="G35" s="55"/>
      <c r="H35" s="56"/>
      <c r="I35" s="42" t="s">
        <v>55</v>
      </c>
      <c r="J35" s="59">
        <v>47.5</v>
      </c>
      <c r="K35" s="60">
        <v>1140</v>
      </c>
      <c r="L35" s="61"/>
    </row>
    <row r="36" spans="1:12">
      <c r="A36" s="40">
        <v>12</v>
      </c>
      <c r="B36" s="41" t="s">
        <v>56</v>
      </c>
      <c r="C36" s="41"/>
      <c r="D36" s="41"/>
      <c r="E36" s="41"/>
      <c r="F36" s="41"/>
      <c r="G36" s="41"/>
      <c r="H36" s="53"/>
      <c r="I36" s="62" t="s">
        <v>40</v>
      </c>
      <c r="J36" s="59">
        <v>4</v>
      </c>
      <c r="K36" s="60">
        <v>11600</v>
      </c>
      <c r="L36" s="61"/>
    </row>
    <row r="37" spans="1:12">
      <c r="A37" s="40">
        <v>13</v>
      </c>
      <c r="B37" s="41" t="s">
        <v>57</v>
      </c>
      <c r="C37" s="41"/>
      <c r="D37" s="41"/>
      <c r="E37" s="41"/>
      <c r="F37" s="41"/>
      <c r="G37" s="41"/>
      <c r="H37" s="53"/>
      <c r="I37" s="62" t="s">
        <v>40</v>
      </c>
      <c r="J37" s="59">
        <v>3</v>
      </c>
      <c r="K37" s="63">
        <f>2019*3</f>
        <v>6057</v>
      </c>
      <c r="L37" s="64"/>
    </row>
    <row r="38" spans="1:12">
      <c r="A38" s="40">
        <v>14</v>
      </c>
      <c r="B38" s="41" t="s">
        <v>58</v>
      </c>
      <c r="C38" s="41"/>
      <c r="D38" s="41"/>
      <c r="E38" s="41"/>
      <c r="F38" s="41"/>
      <c r="G38" s="41"/>
      <c r="H38" s="41"/>
      <c r="I38" s="42" t="s">
        <v>40</v>
      </c>
      <c r="J38" s="49">
        <v>2</v>
      </c>
      <c r="K38" s="60">
        <f>22100</f>
        <v>22100</v>
      </c>
      <c r="L38" s="61"/>
    </row>
    <row r="39" spans="1:12">
      <c r="A39" s="40">
        <v>15</v>
      </c>
      <c r="B39" s="41" t="s">
        <v>59</v>
      </c>
      <c r="C39" s="41"/>
      <c r="D39" s="41"/>
      <c r="E39" s="41"/>
      <c r="F39" s="41"/>
      <c r="G39" s="41"/>
      <c r="H39" s="53"/>
      <c r="I39" s="42" t="s">
        <v>40</v>
      </c>
      <c r="J39" s="49">
        <v>1</v>
      </c>
      <c r="K39" s="57">
        <f>4764</f>
        <v>4764</v>
      </c>
      <c r="L39" s="58"/>
    </row>
    <row r="40" spans="1:12">
      <c r="A40" s="40">
        <v>16</v>
      </c>
      <c r="B40" s="52" t="s">
        <v>60</v>
      </c>
      <c r="C40" s="41"/>
      <c r="D40" s="41"/>
      <c r="E40" s="41"/>
      <c r="F40" s="41"/>
      <c r="G40" s="41"/>
      <c r="H40" s="53"/>
      <c r="I40" s="42" t="s">
        <v>40</v>
      </c>
      <c r="J40" s="49">
        <v>4</v>
      </c>
      <c r="K40" s="50">
        <f>4*319.2</f>
        <v>1276.8</v>
      </c>
      <c r="L40" s="51"/>
    </row>
    <row r="41" spans="1:12">
      <c r="A41" s="40">
        <v>17</v>
      </c>
      <c r="B41" s="52" t="s">
        <v>61</v>
      </c>
      <c r="C41" s="41"/>
      <c r="D41" s="41"/>
      <c r="E41" s="41"/>
      <c r="F41" s="41"/>
      <c r="G41" s="41"/>
      <c r="H41" s="53"/>
      <c r="I41" s="42" t="s">
        <v>40</v>
      </c>
      <c r="J41" s="49">
        <v>4</v>
      </c>
      <c r="K41" s="50">
        <f>4*116.8</f>
        <v>467.2</v>
      </c>
      <c r="L41" s="51"/>
    </row>
    <row r="42" spans="1:12">
      <c r="A42" s="40">
        <v>18</v>
      </c>
      <c r="B42" s="41" t="s">
        <v>62</v>
      </c>
      <c r="C42" s="41"/>
      <c r="D42" s="41"/>
      <c r="E42" s="41"/>
      <c r="F42" s="41"/>
      <c r="G42" s="41"/>
      <c r="H42" s="53"/>
      <c r="I42" s="42" t="s">
        <v>40</v>
      </c>
      <c r="J42" s="49">
        <v>47</v>
      </c>
      <c r="K42" s="60">
        <f>8259+5000</f>
        <v>13259</v>
      </c>
      <c r="L42" s="61"/>
    </row>
    <row r="43" spans="1:12">
      <c r="A43" s="40">
        <v>19</v>
      </c>
      <c r="B43" s="41" t="s">
        <v>63</v>
      </c>
      <c r="C43" s="41"/>
      <c r="D43" s="41"/>
      <c r="E43" s="41"/>
      <c r="F43" s="41"/>
      <c r="G43" s="41"/>
      <c r="H43" s="53"/>
      <c r="I43" s="42" t="s">
        <v>40</v>
      </c>
      <c r="J43" s="49">
        <v>6</v>
      </c>
      <c r="K43" s="60">
        <v>600</v>
      </c>
      <c r="L43" s="61"/>
    </row>
    <row r="44" spans="1:12">
      <c r="A44" s="40">
        <v>20</v>
      </c>
      <c r="B44" s="41" t="s">
        <v>64</v>
      </c>
      <c r="C44" s="41"/>
      <c r="D44" s="41"/>
      <c r="E44" s="41"/>
      <c r="F44" s="41"/>
      <c r="G44" s="41"/>
      <c r="H44" s="41"/>
      <c r="I44" s="42" t="s">
        <v>40</v>
      </c>
      <c r="J44" s="9">
        <v>1</v>
      </c>
      <c r="K44" s="65">
        <f>7350*0.1982</f>
        <v>1456.77</v>
      </c>
      <c r="L44" s="66"/>
    </row>
    <row r="45" spans="1:12">
      <c r="A45" s="40">
        <v>21</v>
      </c>
      <c r="B45" s="41" t="s">
        <v>65</v>
      </c>
      <c r="C45" s="41"/>
      <c r="D45" s="41"/>
      <c r="E45" s="41"/>
      <c r="F45" s="41"/>
      <c r="G45" s="41"/>
      <c r="H45" s="41"/>
      <c r="I45" s="62" t="s">
        <v>40</v>
      </c>
      <c r="J45" s="54">
        <v>1</v>
      </c>
      <c r="K45" s="65">
        <f>8804*0.1982</f>
        <v>1744.9527999999998</v>
      </c>
      <c r="L45" s="66"/>
    </row>
    <row r="46" spans="1:12">
      <c r="A46" s="40">
        <v>22</v>
      </c>
      <c r="B46" s="41" t="s">
        <v>66</v>
      </c>
      <c r="C46" s="41"/>
      <c r="D46" s="41"/>
      <c r="E46" s="41"/>
      <c r="F46" s="41"/>
      <c r="G46" s="41"/>
      <c r="H46" s="53"/>
      <c r="I46" s="42" t="s">
        <v>46</v>
      </c>
      <c r="J46" s="54">
        <v>6.5</v>
      </c>
      <c r="K46" s="67">
        <f>1885*0.1982</f>
        <v>373.60699999999997</v>
      </c>
      <c r="L46" s="68"/>
    </row>
    <row r="47" spans="1:12">
      <c r="A47" s="40">
        <v>23</v>
      </c>
      <c r="B47" s="41" t="s">
        <v>67</v>
      </c>
      <c r="C47" s="41"/>
      <c r="D47" s="41"/>
      <c r="E47" s="41"/>
      <c r="F47" s="41"/>
      <c r="G47" s="41"/>
      <c r="H47" s="53"/>
      <c r="I47" s="42" t="s">
        <v>46</v>
      </c>
      <c r="J47" s="49">
        <v>4</v>
      </c>
      <c r="K47" s="60">
        <f>290*4*0.1982</f>
        <v>229.91199999999998</v>
      </c>
      <c r="L47" s="61"/>
    </row>
    <row r="48" spans="1:12">
      <c r="A48" s="40">
        <v>24</v>
      </c>
      <c r="B48" s="41" t="s">
        <v>68</v>
      </c>
      <c r="C48" s="41"/>
      <c r="D48" s="41"/>
      <c r="E48" s="41"/>
      <c r="F48" s="41"/>
      <c r="G48" s="41"/>
      <c r="H48" s="53"/>
      <c r="I48" s="42" t="s">
        <v>46</v>
      </c>
      <c r="J48" s="69">
        <f>2.712+2.9</f>
        <v>5.6120000000000001</v>
      </c>
      <c r="K48" s="57">
        <f>(2.712*212*0.1982)+(2.9*290*0.1982)</f>
        <v>280.64010080000003</v>
      </c>
      <c r="L48" s="58"/>
    </row>
    <row r="49" spans="1:12">
      <c r="A49" s="40">
        <v>25</v>
      </c>
      <c r="B49" s="41" t="s">
        <v>69</v>
      </c>
      <c r="C49" s="41"/>
      <c r="D49" s="41"/>
      <c r="E49" s="41"/>
      <c r="F49" s="41"/>
      <c r="G49" s="41"/>
      <c r="H49" s="53"/>
      <c r="I49" s="42" t="s">
        <v>46</v>
      </c>
      <c r="J49" s="69">
        <v>6</v>
      </c>
      <c r="K49" s="57">
        <f>1740*0.1982</f>
        <v>344.86799999999999</v>
      </c>
      <c r="L49" s="58"/>
    </row>
    <row r="50" spans="1:12">
      <c r="A50" s="40">
        <v>26</v>
      </c>
      <c r="B50" s="41" t="s">
        <v>70</v>
      </c>
      <c r="C50" s="41"/>
      <c r="D50" s="41"/>
      <c r="E50" s="41"/>
      <c r="F50" s="41"/>
      <c r="G50" s="41"/>
      <c r="H50" s="53"/>
      <c r="I50" s="42" t="s">
        <v>40</v>
      </c>
      <c r="J50" s="49">
        <v>2</v>
      </c>
      <c r="K50" s="57">
        <f>2*293.75</f>
        <v>587.5</v>
      </c>
      <c r="L50" s="58"/>
    </row>
    <row r="51" spans="1:12">
      <c r="A51" s="40">
        <v>27</v>
      </c>
      <c r="B51" s="52" t="s">
        <v>71</v>
      </c>
      <c r="C51" s="41"/>
      <c r="D51" s="41"/>
      <c r="E51" s="41"/>
      <c r="F51" s="41"/>
      <c r="G51" s="41"/>
      <c r="H51" s="53"/>
      <c r="I51" s="42" t="s">
        <v>40</v>
      </c>
      <c r="J51" s="49">
        <v>25</v>
      </c>
      <c r="K51" s="57">
        <f>6432/32</f>
        <v>201</v>
      </c>
      <c r="L51" s="58"/>
    </row>
    <row r="52" spans="1:12">
      <c r="A52" s="40">
        <v>28</v>
      </c>
      <c r="B52" s="41" t="s">
        <v>72</v>
      </c>
      <c r="C52" s="41"/>
      <c r="D52" s="41"/>
      <c r="E52" s="41"/>
      <c r="F52" s="41"/>
      <c r="G52" s="41"/>
      <c r="H52" s="41"/>
      <c r="I52" s="42" t="s">
        <v>40</v>
      </c>
      <c r="J52" s="49">
        <v>1</v>
      </c>
      <c r="K52" s="60">
        <v>16670</v>
      </c>
      <c r="L52" s="61"/>
    </row>
    <row r="53" spans="1:12">
      <c r="A53" s="40">
        <v>29</v>
      </c>
      <c r="B53" s="41" t="s">
        <v>73</v>
      </c>
      <c r="C53" s="41"/>
      <c r="D53" s="41"/>
      <c r="E53" s="41"/>
      <c r="F53" s="41"/>
      <c r="G53" s="41"/>
      <c r="H53" s="53"/>
      <c r="I53" s="42" t="s">
        <v>74</v>
      </c>
      <c r="J53" s="49">
        <v>3</v>
      </c>
      <c r="K53" s="50">
        <f>3*1500</f>
        <v>4500</v>
      </c>
      <c r="L53" s="51"/>
    </row>
    <row r="54" spans="1:12">
      <c r="A54" s="40">
        <v>30</v>
      </c>
      <c r="B54" s="41" t="s">
        <v>75</v>
      </c>
      <c r="C54" s="41"/>
      <c r="D54" s="41"/>
      <c r="E54" s="41"/>
      <c r="F54" s="41"/>
      <c r="G54" s="41"/>
      <c r="H54" s="53"/>
      <c r="I54" s="42" t="s">
        <v>40</v>
      </c>
      <c r="J54" s="49">
        <v>1</v>
      </c>
      <c r="K54" s="50">
        <f>2900*0.5</f>
        <v>1450</v>
      </c>
      <c r="L54" s="51"/>
    </row>
    <row r="55" spans="1:12">
      <c r="A55" s="40">
        <v>31</v>
      </c>
      <c r="B55" s="41" t="s">
        <v>76</v>
      </c>
      <c r="C55" s="41"/>
      <c r="D55" s="41"/>
      <c r="E55" s="41"/>
      <c r="F55" s="41"/>
      <c r="G55" s="41"/>
      <c r="H55" s="53"/>
      <c r="I55" s="42" t="s">
        <v>40</v>
      </c>
      <c r="J55" s="49">
        <v>2</v>
      </c>
      <c r="K55" s="50">
        <v>280</v>
      </c>
      <c r="L55" s="51"/>
    </row>
    <row r="56" spans="1:12">
      <c r="A56" s="40">
        <v>32</v>
      </c>
      <c r="B56" s="41" t="s">
        <v>77</v>
      </c>
      <c r="C56" s="41"/>
      <c r="D56" s="41"/>
      <c r="E56" s="41"/>
      <c r="F56" s="41"/>
      <c r="G56" s="41"/>
      <c r="H56" s="53"/>
      <c r="I56" s="42" t="s">
        <v>40</v>
      </c>
      <c r="J56" s="49">
        <v>1</v>
      </c>
      <c r="K56" s="50">
        <f>(5012+5000)*0.135</f>
        <v>1351.6200000000001</v>
      </c>
      <c r="L56" s="51"/>
    </row>
    <row r="57" spans="1:12">
      <c r="A57" s="40">
        <v>33</v>
      </c>
      <c r="B57" s="41" t="s">
        <v>78</v>
      </c>
      <c r="C57" s="41"/>
      <c r="D57" s="41"/>
      <c r="E57" s="41"/>
      <c r="F57" s="41"/>
      <c r="G57" s="41"/>
      <c r="H57" s="53"/>
      <c r="I57" s="42" t="s">
        <v>40</v>
      </c>
      <c r="J57" s="42">
        <v>1</v>
      </c>
      <c r="K57" s="57">
        <v>6500</v>
      </c>
      <c r="L57" s="58"/>
    </row>
    <row r="58" spans="1:12">
      <c r="A58" s="40">
        <v>34</v>
      </c>
      <c r="B58" s="41" t="s">
        <v>79</v>
      </c>
      <c r="C58" s="41"/>
      <c r="D58" s="41"/>
      <c r="E58" s="41"/>
      <c r="F58" s="41"/>
      <c r="G58" s="41"/>
      <c r="H58" s="41"/>
      <c r="I58" s="42" t="s">
        <v>74</v>
      </c>
      <c r="J58" s="9">
        <v>12</v>
      </c>
      <c r="K58" s="67">
        <f>4500*0.183*12</f>
        <v>9882</v>
      </c>
      <c r="L58" s="68"/>
    </row>
    <row r="59" spans="1:12">
      <c r="A59" s="40">
        <v>35</v>
      </c>
      <c r="B59" s="70" t="s">
        <v>80</v>
      </c>
      <c r="C59" s="71"/>
      <c r="D59" s="71"/>
      <c r="E59" s="71"/>
      <c r="F59" s="71"/>
      <c r="G59" s="71"/>
      <c r="H59" s="72"/>
      <c r="I59" s="42" t="s">
        <v>40</v>
      </c>
      <c r="J59" s="49">
        <v>1</v>
      </c>
      <c r="K59" s="57">
        <v>507</v>
      </c>
      <c r="L59" s="58"/>
    </row>
    <row r="60" spans="1:12">
      <c r="A60" s="40">
        <v>36</v>
      </c>
      <c r="B60" s="73" t="s">
        <v>81</v>
      </c>
      <c r="C60" s="73"/>
      <c r="D60" s="73"/>
      <c r="E60" s="73"/>
      <c r="F60" s="73"/>
      <c r="G60" s="73"/>
      <c r="H60" s="74"/>
      <c r="I60" s="42" t="s">
        <v>40</v>
      </c>
      <c r="J60" s="9">
        <v>1</v>
      </c>
      <c r="K60" s="67">
        <f>7891/6</f>
        <v>1315.1666666666667</v>
      </c>
      <c r="L60" s="68"/>
    </row>
    <row r="61" spans="1:12">
      <c r="A61" s="40"/>
      <c r="B61" s="75" t="s">
        <v>82</v>
      </c>
      <c r="C61" s="75"/>
      <c r="D61" s="75"/>
      <c r="E61" s="75"/>
      <c r="F61" s="75"/>
      <c r="G61" s="75"/>
      <c r="H61" s="75"/>
      <c r="I61" s="42"/>
      <c r="J61" s="49"/>
      <c r="K61" s="57">
        <f>SUM(K24:L60)</f>
        <v>148413.0092759715</v>
      </c>
      <c r="L61" s="58"/>
    </row>
    <row r="62" spans="1:12" ht="15.75" thickBot="1">
      <c r="A62" s="76"/>
      <c r="B62" s="70" t="s">
        <v>83</v>
      </c>
      <c r="C62" s="75"/>
      <c r="D62" s="75"/>
      <c r="E62" s="75"/>
      <c r="F62" s="75"/>
      <c r="G62" s="75"/>
      <c r="H62" s="75"/>
      <c r="I62" s="76"/>
      <c r="J62" s="49"/>
      <c r="K62" s="77">
        <f>K61*0.14</f>
        <v>20777.821298636012</v>
      </c>
      <c r="L62" s="78"/>
    </row>
    <row r="63" spans="1:12" ht="16.5" thickBot="1">
      <c r="A63" s="79"/>
      <c r="B63" s="80" t="s">
        <v>84</v>
      </c>
      <c r="C63" s="81"/>
      <c r="D63" s="81"/>
      <c r="E63" s="81"/>
      <c r="F63" s="81"/>
      <c r="G63" s="81"/>
      <c r="H63" s="82"/>
      <c r="I63" s="83"/>
      <c r="J63" s="83"/>
      <c r="K63" s="84">
        <f>K61+K62</f>
        <v>169190.83057460751</v>
      </c>
      <c r="L63" s="85"/>
    </row>
    <row r="64" spans="1:12">
      <c r="A64" t="s">
        <v>85</v>
      </c>
    </row>
    <row r="65" spans="1:12">
      <c r="A65" s="86" t="s">
        <v>86</v>
      </c>
      <c r="C65" s="87"/>
      <c r="D65" s="9">
        <v>2013</v>
      </c>
      <c r="E65" t="s">
        <v>87</v>
      </c>
      <c r="G65" s="12">
        <f>K63-G20</f>
        <v>30101.510186258005</v>
      </c>
      <c r="H65" t="s">
        <v>88</v>
      </c>
    </row>
    <row r="66" spans="1:12">
      <c r="A66" s="86"/>
      <c r="C66" s="87"/>
      <c r="D66" s="9"/>
      <c r="G66" s="12"/>
    </row>
    <row r="67" spans="1:12" ht="15.75" thickBot="1">
      <c r="A67" t="s">
        <v>89</v>
      </c>
      <c r="B67" s="9">
        <v>2013</v>
      </c>
      <c r="C67" t="s">
        <v>90</v>
      </c>
    </row>
    <row r="68" spans="1:12">
      <c r="A68" s="88" t="s">
        <v>2</v>
      </c>
      <c r="B68" s="89" t="s">
        <v>91</v>
      </c>
      <c r="C68" s="90"/>
      <c r="D68" s="90"/>
      <c r="E68" s="90"/>
      <c r="F68" s="89" t="s">
        <v>92</v>
      </c>
      <c r="G68" s="90"/>
      <c r="H68" s="91"/>
      <c r="I68" s="89" t="s">
        <v>93</v>
      </c>
      <c r="J68" s="90"/>
      <c r="K68" s="90"/>
      <c r="L68" s="91"/>
    </row>
    <row r="69" spans="1:12" ht="15.75" thickBot="1">
      <c r="A69" s="92"/>
      <c r="B69" s="93"/>
      <c r="C69" s="94"/>
      <c r="D69" s="94"/>
      <c r="E69" s="94"/>
      <c r="F69" s="93"/>
      <c r="G69" s="94"/>
      <c r="H69" s="95"/>
      <c r="I69" s="93" t="s">
        <v>94</v>
      </c>
      <c r="J69" s="94"/>
      <c r="K69" s="94"/>
      <c r="L69" s="95"/>
    </row>
    <row r="70" spans="1:12">
      <c r="A70" s="96" t="s">
        <v>95</v>
      </c>
      <c r="B70" s="97" t="s">
        <v>96</v>
      </c>
      <c r="C70" s="97"/>
      <c r="D70" s="97"/>
      <c r="E70" s="98"/>
      <c r="F70" s="99" t="s">
        <v>97</v>
      </c>
      <c r="G70" s="100"/>
      <c r="H70" s="101"/>
      <c r="I70" s="99" t="s">
        <v>98</v>
      </c>
      <c r="J70" s="100"/>
      <c r="K70" s="100"/>
      <c r="L70" s="101"/>
    </row>
    <row r="71" spans="1:12">
      <c r="A71" s="62" t="s">
        <v>99</v>
      </c>
      <c r="B71" s="75" t="s">
        <v>100</v>
      </c>
      <c r="C71" s="75"/>
      <c r="D71" s="75"/>
      <c r="E71" s="72"/>
      <c r="F71" s="102" t="s">
        <v>101</v>
      </c>
      <c r="G71" s="103"/>
      <c r="H71" s="104"/>
      <c r="I71" s="102" t="s">
        <v>102</v>
      </c>
      <c r="J71" s="103"/>
      <c r="K71" s="103"/>
      <c r="L71" s="104"/>
    </row>
    <row r="72" spans="1:12">
      <c r="A72" s="62" t="s">
        <v>103</v>
      </c>
      <c r="B72" s="70" t="s">
        <v>104</v>
      </c>
      <c r="C72" s="75"/>
      <c r="D72" s="75"/>
      <c r="E72" s="72"/>
      <c r="F72" s="102" t="s">
        <v>105</v>
      </c>
      <c r="G72" s="103"/>
      <c r="H72" s="104"/>
      <c r="I72" s="102" t="s">
        <v>106</v>
      </c>
      <c r="J72" s="103"/>
      <c r="K72" s="103"/>
      <c r="L72" s="104"/>
    </row>
    <row r="73" spans="1:12">
      <c r="A73" s="62" t="s">
        <v>107</v>
      </c>
      <c r="B73" s="75" t="s">
        <v>108</v>
      </c>
      <c r="C73" s="75"/>
      <c r="D73" s="75"/>
      <c r="E73" s="72"/>
      <c r="F73" s="102" t="s">
        <v>109</v>
      </c>
      <c r="G73" s="103"/>
      <c r="H73" s="104"/>
      <c r="I73" s="102" t="s">
        <v>110</v>
      </c>
      <c r="J73" s="103"/>
      <c r="K73" s="103"/>
      <c r="L73" s="104"/>
    </row>
    <row r="74" spans="1:12">
      <c r="A74" s="62" t="s">
        <v>111</v>
      </c>
      <c r="B74" s="75" t="s">
        <v>112</v>
      </c>
      <c r="C74" s="75"/>
      <c r="D74" s="75"/>
      <c r="E74" s="72"/>
      <c r="F74" s="102" t="s">
        <v>113</v>
      </c>
      <c r="G74" s="103"/>
      <c r="H74" s="104"/>
      <c r="I74" s="102" t="s">
        <v>114</v>
      </c>
      <c r="J74" s="103"/>
      <c r="K74" s="103"/>
      <c r="L74" s="104"/>
    </row>
    <row r="75" spans="1:12" ht="15.75" thickBot="1">
      <c r="A75" s="105" t="s">
        <v>115</v>
      </c>
      <c r="B75" s="106" t="s">
        <v>116</v>
      </c>
      <c r="C75" s="106"/>
      <c r="D75" s="106"/>
      <c r="E75" s="107"/>
      <c r="F75" s="29" t="s">
        <v>117</v>
      </c>
      <c r="G75" s="30"/>
      <c r="H75" s="31"/>
      <c r="I75" s="29" t="s">
        <v>118</v>
      </c>
      <c r="J75" s="30"/>
      <c r="K75" s="30"/>
      <c r="L75" s="31"/>
    </row>
    <row r="76" spans="1:12" ht="15.75">
      <c r="A76" s="108"/>
      <c r="B76" s="37"/>
      <c r="C76" s="37"/>
      <c r="D76" s="37"/>
      <c r="E76" s="37"/>
      <c r="F76" s="37"/>
      <c r="G76" s="37"/>
      <c r="H76" s="37"/>
      <c r="I76" s="108"/>
      <c r="J76" s="108"/>
      <c r="K76" s="109"/>
      <c r="L76" s="109"/>
    </row>
    <row r="77" spans="1:12">
      <c r="A77" s="110" t="s">
        <v>89</v>
      </c>
      <c r="B77" s="9">
        <v>2014</v>
      </c>
      <c r="C77" t="s">
        <v>119</v>
      </c>
    </row>
    <row r="78" spans="1:12">
      <c r="A78" s="110" t="s">
        <v>120</v>
      </c>
    </row>
    <row r="79" spans="1:12">
      <c r="A79" s="110" t="s">
        <v>121</v>
      </c>
      <c r="J79" s="15">
        <v>2500</v>
      </c>
      <c r="K79" t="s">
        <v>17</v>
      </c>
    </row>
    <row r="80" spans="1:12">
      <c r="A80" s="110" t="s">
        <v>122</v>
      </c>
      <c r="J80" s="15">
        <v>10000</v>
      </c>
      <c r="K80" t="s">
        <v>17</v>
      </c>
    </row>
    <row r="81" spans="1:12">
      <c r="A81" s="110" t="s">
        <v>123</v>
      </c>
      <c r="J81" s="15">
        <v>30000</v>
      </c>
      <c r="K81" t="s">
        <v>17</v>
      </c>
    </row>
    <row r="82" spans="1:12">
      <c r="A82" s="110" t="s">
        <v>124</v>
      </c>
      <c r="J82" s="15">
        <v>5000</v>
      </c>
      <c r="K82" t="s">
        <v>17</v>
      </c>
    </row>
    <row r="83" spans="1:12">
      <c r="A83" s="111" t="s">
        <v>125</v>
      </c>
      <c r="B83" s="86"/>
      <c r="C83" s="86"/>
      <c r="D83" s="86"/>
      <c r="E83" s="86"/>
      <c r="F83" s="86"/>
      <c r="G83" s="86"/>
      <c r="J83" s="15">
        <v>6000</v>
      </c>
      <c r="K83" t="s">
        <v>17</v>
      </c>
    </row>
    <row r="84" spans="1:12">
      <c r="A84" s="110" t="s">
        <v>126</v>
      </c>
      <c r="B84" s="108"/>
      <c r="C84" s="108"/>
      <c r="D84" s="108"/>
      <c r="E84" s="108"/>
      <c r="F84" s="108"/>
      <c r="G84" s="108"/>
      <c r="H84" s="108"/>
      <c r="I84" s="108"/>
      <c r="J84" s="112">
        <v>5000</v>
      </c>
      <c r="K84" t="s">
        <v>17</v>
      </c>
    </row>
    <row r="85" spans="1:12">
      <c r="A85" s="110" t="s">
        <v>127</v>
      </c>
      <c r="B85" s="108"/>
      <c r="C85" s="108"/>
      <c r="D85" s="108"/>
      <c r="E85" s="108"/>
      <c r="F85" s="108"/>
      <c r="G85" s="108"/>
      <c r="H85" s="108"/>
      <c r="I85" s="108"/>
      <c r="J85" s="112">
        <v>5000</v>
      </c>
      <c r="K85" t="s">
        <v>17</v>
      </c>
    </row>
    <row r="86" spans="1:12">
      <c r="A86" s="110" t="s">
        <v>128</v>
      </c>
      <c r="B86" s="108"/>
      <c r="C86" s="108"/>
      <c r="D86" s="108"/>
      <c r="E86" s="108"/>
      <c r="F86" s="108"/>
      <c r="G86" s="108"/>
      <c r="H86" s="108"/>
      <c r="I86" s="108"/>
      <c r="J86" s="112">
        <v>5000</v>
      </c>
      <c r="K86" t="s">
        <v>17</v>
      </c>
    </row>
    <row r="87" spans="1:12">
      <c r="A87" s="110" t="s">
        <v>129</v>
      </c>
      <c r="B87" s="108"/>
      <c r="C87" s="108"/>
      <c r="D87" s="108"/>
      <c r="E87" s="108"/>
      <c r="F87" s="108"/>
      <c r="G87" s="108"/>
      <c r="H87" s="108"/>
      <c r="I87" s="108"/>
      <c r="J87" s="112">
        <v>8000</v>
      </c>
      <c r="K87" t="s">
        <v>17</v>
      </c>
    </row>
    <row r="88" spans="1:12">
      <c r="A88" s="110" t="s">
        <v>130</v>
      </c>
      <c r="B88" s="108"/>
      <c r="C88" s="108"/>
      <c r="D88" s="108"/>
      <c r="E88" s="108"/>
      <c r="F88" s="108"/>
      <c r="G88" s="108"/>
      <c r="H88" s="108"/>
      <c r="I88" s="108"/>
      <c r="J88" s="112">
        <v>6000</v>
      </c>
      <c r="K88" t="s">
        <v>17</v>
      </c>
    </row>
    <row r="89" spans="1:12">
      <c r="A89" s="73" t="s">
        <v>131</v>
      </c>
      <c r="B89" s="73"/>
      <c r="C89" s="73"/>
      <c r="D89" s="73"/>
      <c r="E89" s="73"/>
      <c r="F89" s="73"/>
      <c r="G89" s="73"/>
      <c r="H89" s="108"/>
      <c r="I89" s="108"/>
      <c r="J89" s="113">
        <v>22000</v>
      </c>
      <c r="K89" t="s">
        <v>17</v>
      </c>
      <c r="L89" s="108"/>
    </row>
    <row r="90" spans="1:12">
      <c r="A90" s="110" t="s">
        <v>132</v>
      </c>
      <c r="B90" s="110"/>
      <c r="C90" s="110"/>
      <c r="D90" s="110"/>
      <c r="E90" s="110"/>
      <c r="F90" s="110"/>
      <c r="G90" s="110"/>
      <c r="H90" s="108"/>
      <c r="I90" s="108"/>
      <c r="J90" s="113">
        <v>80000</v>
      </c>
      <c r="K90" t="s">
        <v>17</v>
      </c>
      <c r="L90" s="108"/>
    </row>
    <row r="91" spans="1:12">
      <c r="A91" s="110" t="s">
        <v>133</v>
      </c>
      <c r="B91" s="110"/>
      <c r="C91" s="110"/>
      <c r="D91" s="110"/>
      <c r="E91" s="110"/>
      <c r="F91" s="110"/>
      <c r="G91" s="110"/>
      <c r="H91" s="108"/>
      <c r="I91" s="108"/>
      <c r="J91" s="113">
        <v>30000</v>
      </c>
      <c r="K91" t="s">
        <v>17</v>
      </c>
      <c r="L91" s="108"/>
    </row>
    <row r="92" spans="1:12">
      <c r="A92" s="110" t="s">
        <v>134</v>
      </c>
      <c r="B92" s="110"/>
      <c r="C92" s="110"/>
      <c r="D92" s="110"/>
      <c r="E92" s="110"/>
      <c r="F92" s="110"/>
      <c r="G92" s="110"/>
      <c r="H92" s="108"/>
      <c r="I92" s="108"/>
      <c r="J92" s="113">
        <v>100000</v>
      </c>
      <c r="K92" t="s">
        <v>17</v>
      </c>
      <c r="L92" s="108"/>
    </row>
    <row r="93" spans="1:12">
      <c r="A93" s="114" t="s">
        <v>135</v>
      </c>
      <c r="B93" s="108"/>
      <c r="C93" s="108"/>
      <c r="D93" s="108"/>
      <c r="E93" s="108"/>
      <c r="F93" s="108"/>
      <c r="G93" s="108"/>
      <c r="H93" s="108"/>
      <c r="I93" s="108"/>
      <c r="J93" s="115">
        <f>SUM(J79:J92)</f>
        <v>314500</v>
      </c>
      <c r="K93" s="116" t="s">
        <v>136</v>
      </c>
    </row>
    <row r="94" spans="1:12">
      <c r="A94" s="110" t="s">
        <v>137</v>
      </c>
      <c r="B94" s="108"/>
      <c r="C94" s="108"/>
      <c r="D94" s="108"/>
      <c r="E94" s="108"/>
      <c r="F94" s="108"/>
      <c r="G94" s="108"/>
      <c r="H94" s="117"/>
      <c r="I94" s="108"/>
      <c r="J94" s="115">
        <f>G65</f>
        <v>30101.510186258005</v>
      </c>
    </row>
    <row r="95" spans="1:12">
      <c r="A95" s="110" t="s">
        <v>138</v>
      </c>
      <c r="B95" s="13"/>
      <c r="C95" s="12">
        <f>J93+J94</f>
        <v>344601.510186258</v>
      </c>
      <c r="D95" s="13" t="s">
        <v>139</v>
      </c>
      <c r="E95" s="118">
        <v>2014</v>
      </c>
      <c r="F95" t="s">
        <v>140</v>
      </c>
      <c r="G95" s="14">
        <f>C95/(E6*12)</f>
        <v>10.824271585194685</v>
      </c>
      <c r="H95" s="119" t="s">
        <v>141</v>
      </c>
      <c r="I95" t="s">
        <v>142</v>
      </c>
    </row>
    <row r="96" spans="1:12">
      <c r="A96" s="110"/>
      <c r="B96" s="13"/>
      <c r="C96" s="12"/>
      <c r="D96" s="13"/>
      <c r="E96" s="118"/>
      <c r="G96" s="14"/>
      <c r="H96" s="119"/>
    </row>
    <row r="97" spans="1:12">
      <c r="A97" s="110"/>
      <c r="B97" s="13"/>
      <c r="C97" s="12"/>
      <c r="D97" s="13"/>
      <c r="E97" s="118"/>
      <c r="G97" s="14"/>
      <c r="H97" s="119"/>
    </row>
    <row r="98" spans="1:12">
      <c r="B98" t="s">
        <v>143</v>
      </c>
    </row>
    <row r="99" spans="1:12">
      <c r="B99" t="s">
        <v>92</v>
      </c>
      <c r="I99" t="s">
        <v>144</v>
      </c>
    </row>
    <row r="100" spans="1:12">
      <c r="K100" s="1"/>
      <c r="L100" s="1"/>
    </row>
  </sheetData>
  <mergeCells count="112">
    <mergeCell ref="B75:E75"/>
    <mergeCell ref="F75:H75"/>
    <mergeCell ref="I75:L75"/>
    <mergeCell ref="A89:G89"/>
    <mergeCell ref="B73:E73"/>
    <mergeCell ref="F73:H73"/>
    <mergeCell ref="I73:L73"/>
    <mergeCell ref="B74:E74"/>
    <mergeCell ref="F74:H74"/>
    <mergeCell ref="I74:L74"/>
    <mergeCell ref="B71:E71"/>
    <mergeCell ref="F71:H71"/>
    <mergeCell ref="I71:L71"/>
    <mergeCell ref="B72:E72"/>
    <mergeCell ref="F72:H72"/>
    <mergeCell ref="I72:L72"/>
    <mergeCell ref="B69:E69"/>
    <mergeCell ref="F69:H69"/>
    <mergeCell ref="I69:L69"/>
    <mergeCell ref="B70:E70"/>
    <mergeCell ref="F70:H70"/>
    <mergeCell ref="I70:L70"/>
    <mergeCell ref="B62:H62"/>
    <mergeCell ref="K62:L62"/>
    <mergeCell ref="K63:L63"/>
    <mergeCell ref="B68:E68"/>
    <mergeCell ref="F68:H68"/>
    <mergeCell ref="I68:L68"/>
    <mergeCell ref="B59:H59"/>
    <mergeCell ref="K59:L59"/>
    <mergeCell ref="B60:H60"/>
    <mergeCell ref="K60:L60"/>
    <mergeCell ref="B61:H61"/>
    <mergeCell ref="K61:L61"/>
    <mergeCell ref="B56:H56"/>
    <mergeCell ref="K56:L56"/>
    <mergeCell ref="B57:H57"/>
    <mergeCell ref="K57:L57"/>
    <mergeCell ref="B58:H58"/>
    <mergeCell ref="K58:L58"/>
    <mergeCell ref="B53:H53"/>
    <mergeCell ref="K53:L53"/>
    <mergeCell ref="B54:H54"/>
    <mergeCell ref="K54:L54"/>
    <mergeCell ref="B55:H55"/>
    <mergeCell ref="K55:L55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2014-04-11T00:40:48Z</dcterms:modified>
</cp:coreProperties>
</file>