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96" i="1"/>
  <c r="G20"/>
  <c r="E96"/>
  <c r="K95"/>
  <c r="J94"/>
  <c r="K65"/>
  <c r="K63"/>
  <c r="K61"/>
  <c r="K58"/>
  <c r="K57"/>
  <c r="K56"/>
  <c r="K55"/>
  <c r="K54"/>
  <c r="J54"/>
  <c r="K53"/>
  <c r="K52"/>
  <c r="K48"/>
  <c r="J48"/>
  <c r="K47"/>
  <c r="K44"/>
  <c r="K43"/>
  <c r="K42"/>
  <c r="K40"/>
  <c r="K35"/>
  <c r="K29"/>
  <c r="K28"/>
  <c r="K27"/>
  <c r="K26"/>
  <c r="K66" s="1"/>
  <c r="G18"/>
  <c r="G17"/>
  <c r="G16"/>
  <c r="G15"/>
  <c r="J14"/>
  <c r="I7"/>
  <c r="A21" s="1"/>
  <c r="G7"/>
  <c r="K67" l="1"/>
  <c r="K68" s="1"/>
  <c r="G70" s="1"/>
  <c r="J95" s="1"/>
  <c r="C96" s="1"/>
</calcChain>
</file>

<file path=xl/sharedStrings.xml><?xml version="1.0" encoding="utf-8"?>
<sst xmlns="http://schemas.openxmlformats.org/spreadsheetml/2006/main" count="207" uniqueCount="150">
  <si>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</si>
  <si>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</si>
  <si>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</si>
  <si>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5/2</t>
  </si>
  <si>
    <t>по ул.     Румянцева   за</t>
  </si>
  <si>
    <t xml:space="preserve">1. В </t>
  </si>
  <si>
    <t>г.   по дому</t>
  </si>
  <si>
    <t>5/2 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</si>
  <si>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</si>
  <si>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</si>
  <si>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руб (   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</si>
  <si>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</si>
  <si>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</si>
  <si>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</si>
  <si>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</si>
  <si>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кв.1-             </t>
  </si>
  <si>
    <t>руб.</t>
  </si>
  <si>
    <t xml:space="preserve">кв.22        </t>
  </si>
  <si>
    <t xml:space="preserve">кв.2-  </t>
  </si>
  <si>
    <t xml:space="preserve">кв.32 -              </t>
  </si>
  <si>
    <t>кв.18-</t>
  </si>
  <si>
    <t>кв.34 -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</si>
  <si>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</si>
  <si>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</si>
  <si>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</si>
  <si>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</si>
  <si>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</si>
  <si>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</si>
  <si>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</si>
  <si>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</si>
  <si>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</si>
  <si>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</si>
  <si>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</si>
  <si>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Кол-во</t>
  </si>
  <si>
    <t>Стоимость</t>
  </si>
  <si>
    <t>п/п</t>
  </si>
  <si>
    <t>изм.</t>
  </si>
  <si>
    <t>(руб.)</t>
  </si>
  <si>
    <t>Перерасход (+) или экономия (-) средств в 2012году.</t>
  </si>
  <si>
    <t>Экспл. участок в  5/1 (монтаж эл.пр.  в помещениях III,IV,VIII) (18,52%).</t>
  </si>
  <si>
    <t>м.</t>
  </si>
  <si>
    <t>Экспл. участок в  5/1 (отделочные работы в помещений  III, IV)   (18,52%).</t>
  </si>
  <si>
    <t>шт.</t>
  </si>
  <si>
    <t>Экспл. участок в  5/1 (раковина и унитаз в помещении  IV) (18,52%).</t>
  </si>
  <si>
    <t>Замена ламп накаливания на энергосберегающие в подъезде.</t>
  </si>
  <si>
    <t>Ремонт электромагнитного клапана.</t>
  </si>
  <si>
    <t>Табличка в лифт "Дежурный лифтер".</t>
  </si>
  <si>
    <t>Запенивание отверстий в перекрытии (в ИТП).</t>
  </si>
  <si>
    <t>Замена лампочки в межквартирном тамбуре кв. 4.</t>
  </si>
  <si>
    <t>Уборка снега с кровли.</t>
  </si>
  <si>
    <r>
      <t>м</t>
    </r>
    <r>
      <rPr>
        <sz val="11"/>
        <color theme="1"/>
        <rFont val="Calibri"/>
        <family val="2"/>
        <charset val="204"/>
      </rPr>
      <t>²</t>
    </r>
  </si>
  <si>
    <t>Вывоз снега с придомовой территории в марте (18,52%).</t>
  </si>
  <si>
    <t>маш/час</t>
  </si>
  <si>
    <t>Вывоз строительного мусора и негабаритных отходов (18,52%) .</t>
  </si>
  <si>
    <r>
      <t>м</t>
    </r>
    <r>
      <rPr>
        <sz val="11"/>
        <color theme="1"/>
        <rFont val="Calibri"/>
        <family val="2"/>
        <charset val="204"/>
      </rPr>
      <t>³</t>
    </r>
  </si>
  <si>
    <t>Установка светильников и розетки на чердаке.</t>
  </si>
  <si>
    <t>Генеральная уборка подъезда  в апреле.</t>
  </si>
  <si>
    <t>Благоустройство территории (чернозем).</t>
  </si>
  <si>
    <t>т.</t>
  </si>
  <si>
    <t>Изготовление и монтаж ограждения газона за домом.</t>
  </si>
  <si>
    <t>п.м.</t>
  </si>
  <si>
    <t xml:space="preserve">Установка второй входной двери, штукатурка и покраска откосов. </t>
  </si>
  <si>
    <t>Установка вакуумных клапанов.</t>
  </si>
  <si>
    <t>Замена термометров В ИТП (32,8%).</t>
  </si>
  <si>
    <t>Замена манометров В ИТП (32,8%).</t>
  </si>
  <si>
    <t>Ремонт цоколя здания (зачистка, штукатурка, покраска).</t>
  </si>
  <si>
    <t>−</t>
  </si>
  <si>
    <t>Установка ручки на оконный блок в подъезде дома.</t>
  </si>
  <si>
    <t>Реконструкцияция фановых трубопроводов (монтаж вакуумных клапанов).</t>
  </si>
  <si>
    <t>Ремонт освещения в подъезде (по предписанию жил. инспекции).</t>
  </si>
  <si>
    <t>Ремонт плиточного покрытия пола площадок и лестничных маршей.</t>
  </si>
  <si>
    <t>Замена вакуумных клапанов ( после кражи).</t>
  </si>
  <si>
    <t>Покраска стен на 2 раза (площадка 2-го этажа).</t>
  </si>
  <si>
    <t>Разовый вывоз мусора и негабаритных отходов в марте (18,52%).</t>
  </si>
  <si>
    <t>Разовый вывоз мусора и негабаритных отходов в августе (18,52%).</t>
  </si>
  <si>
    <t>Разовый вывоз мусора и негабаритных отходов в сентябре (18,52%).</t>
  </si>
  <si>
    <t>Разовый вывоз мусора и негабаритных отходов в ноябре (18,52%).</t>
  </si>
  <si>
    <t>Монтаж поэтажной таблички (взамен испорченной).</t>
  </si>
  <si>
    <t>Изготовление стола-верстака для столярно-слесарных работ (14,5%).</t>
  </si>
  <si>
    <t>Генеральная уборка в октябрь.</t>
  </si>
  <si>
    <t>Приобретение частотного преобразователя  привода лифта.</t>
  </si>
  <si>
    <t>Замена ламп накаливания на энергосберегающие в арке.</t>
  </si>
  <si>
    <t>Тех.обслуживание ТП"Профсоюзная" от 01.10.2012 (18,52%).</t>
  </si>
  <si>
    <t>мес.</t>
  </si>
  <si>
    <t>Монтаж табличек "Осторожно падение снега с крыши".</t>
  </si>
  <si>
    <t>Изготовление информационных листовок.</t>
  </si>
  <si>
    <t xml:space="preserve">комплект </t>
  </si>
  <si>
    <t>Техническое освидетельствование лифта.</t>
  </si>
  <si>
    <t>Установка новогодней елки.</t>
  </si>
  <si>
    <t>Всего:</t>
  </si>
  <si>
    <t>Управление МКД (14%)</t>
  </si>
  <si>
    <t>ИТОГО:</t>
  </si>
  <si>
    <t xml:space="preserve">Перерасход (+) или экономия (-) средств  текущего ремонта общего имущества многоквартирного дома по </t>
  </si>
  <si>
    <t>состоянию  на  31 декабря</t>
  </si>
  <si>
    <t xml:space="preserve">года составляет </t>
  </si>
  <si>
    <t>рубля.</t>
  </si>
  <si>
    <t>5.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</si>
  <si>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</si>
  <si>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</si>
  <si>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</si>
  <si>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</si>
  <si>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</si>
  <si>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</si>
  <si>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</si>
  <si>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</si>
  <si>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</si>
  <si>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</si>
  <si>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</si>
  <si>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4,50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</si>
  <si>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</si>
  <si>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</si>
  <si>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</si>
  <si>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</si>
  <si>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</si>
  <si>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</si>
  <si>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</si>
  <si>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251,15 руб./чел.</t>
  </si>
  <si>
    <t>301,44 руб./чел.</t>
  </si>
  <si>
    <t>5.</t>
  </si>
  <si>
    <t>Холодное водоснабжение.</t>
  </si>
  <si>
    <t>59,76 руб./чел.</t>
  </si>
  <si>
    <t>74,71 руб./чел.</t>
  </si>
  <si>
    <t>6.</t>
  </si>
  <si>
    <t>Водоотведение.</t>
  </si>
  <si>
    <t>93,46 руб./чел.</t>
  </si>
  <si>
    <t>116,82 руб./чел.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</si>
  <si>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</si>
  <si>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</si>
  <si>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</si>
  <si>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- поверка (замена) манометров и термометров</t>
  </si>
  <si>
    <t xml:space="preserve"> - техническое освидетельствование лифта</t>
  </si>
  <si>
    <t xml:space="preserve"> - установка новогодней елки или посадка постоянной</t>
  </si>
  <si>
    <t xml:space="preserve"> - благоустройство территории</t>
  </si>
  <si>
    <t xml:space="preserve"> - обслуживание ТП и кабельных линий</t>
  </si>
  <si>
    <t xml:space="preserve"> - устройство комнаты для уборщицы</t>
  </si>
  <si>
    <t xml:space="preserve"> - передача бесхозных инженерных сетей</t>
  </si>
  <si>
    <t xml:space="preserve"> - ремонт фановых трубопроводов</t>
  </si>
  <si>
    <t xml:space="preserve"> - непредвиденные затраты (компенсаторы, арматура, эл.арматура, замки и т.д.)</t>
  </si>
  <si>
    <t xml:space="preserve"> - монтаж стабилизатора напряжения в машинном отделении лифта</t>
  </si>
  <si>
    <t xml:space="preserve"> -  мероприятия по энергоресурсосбережению</t>
  </si>
  <si>
    <t xml:space="preserve"> ИТОГО  ориентировочно:</t>
  </si>
  <si>
    <t>рублей</t>
  </si>
  <si>
    <t>Что  с   учетом    перерасхода (+) или экономии (-)   средств   в   2012   году  в  размере</t>
  </si>
  <si>
    <t xml:space="preserve">   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</si>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</sst>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2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/>
    </xf>
    <xf numFmtId="4" fontId="0" fillId="0" borderId="0" xfId="0" applyNumberFormat="1" applyAlignment="1"/>
    <xf numFmtId="4" fontId="7" fillId="0" borderId="0" xfId="0" applyNumberFormat="1" applyFont="1"/>
    <xf numFmtId="2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0" fillId="0" borderId="0" xfId="0" applyFont="1"/>
    <xf numFmtId="4" fontId="0" fillId="0" borderId="0" xfId="0" applyNumberFormat="1" applyFont="1"/>
    <xf numFmtId="4" fontId="0" fillId="0" borderId="0" xfId="0" applyNumberFormat="1"/>
    <xf numFmtId="4" fontId="0" fillId="0" borderId="0" xfId="0" applyNumberFormat="1" applyFill="1"/>
    <xf numFmtId="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/>
    <xf numFmtId="4" fontId="8" fillId="0" borderId="0" xfId="0" applyNumberFormat="1" applyFont="1"/>
    <xf numFmtId="0" fontId="6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/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" fontId="2" fillId="0" borderId="2" xfId="0" applyNumberFormat="1" applyFont="1" applyBorder="1" applyAlignment="1"/>
    <xf numFmtId="4" fontId="2" fillId="0" borderId="4" xfId="0" applyNumberFormat="1" applyFont="1" applyBorder="1" applyAlignment="1"/>
    <xf numFmtId="0" fontId="0" fillId="0" borderId="9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0" fillId="0" borderId="9" xfId="0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4" fontId="0" fillId="0" borderId="10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9" xfId="0" applyBorder="1" applyAlignment="1">
      <alignment horizontal="center"/>
    </xf>
    <xf numFmtId="4" fontId="0" fillId="0" borderId="1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9" fillId="0" borderId="1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0" fontId="0" fillId="0" borderId="0" xfId="0" applyBorder="1" applyAlignment="1">
      <alignment horizontal="center"/>
    </xf>
    <xf numFmtId="4" fontId="9" fillId="0" borderId="10" xfId="0" applyNumberFormat="1" applyFont="1" applyFill="1" applyBorder="1" applyAlignment="1">
      <alignment horizontal="right"/>
    </xf>
    <xf numFmtId="4" fontId="9" fillId="0" borderId="11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9" fillId="0" borderId="9" xfId="0" applyFont="1" applyBorder="1" applyAlignment="1">
      <alignment horizontal="center"/>
    </xf>
    <xf numFmtId="4" fontId="0" fillId="0" borderId="10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0" fontId="6" fillId="0" borderId="9" xfId="0" applyFont="1" applyFill="1" applyBorder="1" applyAlignment="1">
      <alignment horizontal="center"/>
    </xf>
    <xf numFmtId="2" fontId="9" fillId="0" borderId="10" xfId="0" applyNumberFormat="1" applyFont="1" applyFill="1" applyBorder="1" applyAlignment="1">
      <alignment horizontal="right"/>
    </xf>
    <xf numFmtId="2" fontId="9" fillId="0" borderId="11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9" fillId="0" borderId="1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0" fillId="0" borderId="12" xfId="0" applyBorder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4" fontId="7" fillId="0" borderId="13" xfId="0" applyNumberFormat="1" applyFont="1" applyBorder="1" applyAlignment="1">
      <alignment horizontal="right"/>
    </xf>
    <xf numFmtId="4" fontId="7" fillId="0" borderId="15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0" fontId="9" fillId="0" borderId="0" xfId="0" applyFont="1"/>
    <xf numFmtId="4" fontId="2" fillId="0" borderId="0" xfId="0" applyNumberFormat="1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"/>
  <sheetViews>
    <sheetView tabSelected="1" workbookViewId="0">
      <selection activeCell="K100" sqref="K100"/>
    </sheetView>
  </sheetViews>
  <sheetFormatPr defaultRowHeight="15"/>
  <cols>
    <col min="1" max="1" width="6.28515625" customWidth="1"/>
    <col min="3" max="3" width="12.42578125" customWidth="1"/>
    <col min="4" max="4" width="7" customWidth="1"/>
    <col min="5" max="5" width="11.140625" customWidth="1"/>
    <col min="6" max="6" width="9.140625" customWidth="1"/>
    <col min="7" max="7" width="11.42578125" customWidth="1"/>
    <col min="8" max="8" width="8.42578125" customWidth="1"/>
    <col min="9" max="9" width="9.85546875" customWidth="1"/>
    <col min="10" max="10" width="9.7109375" customWidth="1"/>
    <col min="11" max="11" width="8.28515625" customWidth="1"/>
    <col min="12" max="12" width="4.85546875" customWidth="1"/>
  </cols>
  <sheetData>
    <row r="1" spans="1:12">
      <c r="K1" s="1"/>
    </row>
    <row r="2" spans="1:12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3"/>
      <c r="D4" s="5" t="s">
        <v>2</v>
      </c>
      <c r="E4" s="6" t="s">
        <v>3</v>
      </c>
      <c r="F4" s="7" t="s">
        <v>4</v>
      </c>
      <c r="G4" s="7"/>
      <c r="H4" s="7"/>
      <c r="I4" s="7">
        <v>2013</v>
      </c>
      <c r="J4" s="7"/>
    </row>
    <row r="6" spans="1:12" ht="15.75">
      <c r="A6" s="8" t="s">
        <v>5</v>
      </c>
      <c r="B6" s="9">
        <v>2013</v>
      </c>
      <c r="C6" t="s">
        <v>6</v>
      </c>
      <c r="D6" s="10" t="s">
        <v>7</v>
      </c>
      <c r="E6" s="11">
        <v>2486.1</v>
      </c>
      <c r="F6" t="s">
        <v>8</v>
      </c>
    </row>
    <row r="7" spans="1:12" ht="15.75">
      <c r="A7" s="12">
        <v>1387924.87</v>
      </c>
      <c r="B7" s="12"/>
      <c r="C7" s="13" t="s">
        <v>9</v>
      </c>
      <c r="G7" s="14">
        <f>(A7-J8)</f>
        <v>985688.07000000007</v>
      </c>
      <c r="H7" s="10" t="s">
        <v>10</v>
      </c>
      <c r="I7" s="15">
        <f>(G7/A7)*100</f>
        <v>71.018834758685458</v>
      </c>
      <c r="J7" t="s">
        <v>11</v>
      </c>
    </row>
    <row r="8" spans="1:12">
      <c r="A8" t="s">
        <v>12</v>
      </c>
      <c r="J8" s="16">
        <v>402236.8</v>
      </c>
      <c r="K8" t="s">
        <v>13</v>
      </c>
    </row>
    <row r="9" spans="1:12">
      <c r="A9" t="s">
        <v>14</v>
      </c>
    </row>
    <row r="10" spans="1:12">
      <c r="A10" s="17" t="s">
        <v>15</v>
      </c>
      <c r="B10" s="18">
        <v>18617.95</v>
      </c>
      <c r="C10" s="17" t="s">
        <v>16</v>
      </c>
      <c r="D10" s="17"/>
      <c r="E10" s="17" t="s">
        <v>17</v>
      </c>
      <c r="F10" s="18">
        <v>20882.07</v>
      </c>
      <c r="G10" s="17" t="s">
        <v>16</v>
      </c>
      <c r="H10" s="17"/>
      <c r="I10" s="17"/>
      <c r="J10" s="18"/>
      <c r="K10" s="17"/>
      <c r="L10" s="17"/>
    </row>
    <row r="11" spans="1:12">
      <c r="A11" s="17" t="s">
        <v>18</v>
      </c>
      <c r="B11" s="18">
        <v>25101.07</v>
      </c>
      <c r="C11" s="17" t="s">
        <v>16</v>
      </c>
      <c r="D11" s="17"/>
      <c r="E11" s="17" t="s">
        <v>19</v>
      </c>
      <c r="F11" s="18">
        <v>31161.61</v>
      </c>
      <c r="G11" s="17" t="s">
        <v>16</v>
      </c>
      <c r="H11" s="17"/>
      <c r="I11" s="17"/>
      <c r="J11" s="18"/>
      <c r="K11" s="17"/>
      <c r="L11" s="17"/>
    </row>
    <row r="12" spans="1:12">
      <c r="A12" s="17" t="s">
        <v>20</v>
      </c>
      <c r="B12" s="18">
        <v>18585.240000000002</v>
      </c>
      <c r="C12" s="17" t="s">
        <v>16</v>
      </c>
      <c r="D12" s="17"/>
      <c r="E12" s="17" t="s">
        <v>21</v>
      </c>
      <c r="F12" s="18">
        <v>58396.24</v>
      </c>
      <c r="G12" s="17" t="s">
        <v>16</v>
      </c>
      <c r="H12" s="17"/>
      <c r="I12" s="17"/>
      <c r="J12" s="18"/>
      <c r="K12" s="17"/>
      <c r="L12" s="17"/>
    </row>
    <row r="13" spans="1:12">
      <c r="B13" s="19"/>
    </row>
    <row r="14" spans="1:12" ht="15.75">
      <c r="A14" t="s">
        <v>22</v>
      </c>
      <c r="J14" s="20">
        <f>G15+G16+G17+G18</f>
        <v>402236.8</v>
      </c>
      <c r="K14" s="21"/>
    </row>
    <row r="15" spans="1:12">
      <c r="A15" s="22" t="s">
        <v>23</v>
      </c>
      <c r="B15" t="s">
        <v>24</v>
      </c>
      <c r="G15" s="16">
        <f>(J8*43.5/100)</f>
        <v>174973.008</v>
      </c>
      <c r="H15" t="s">
        <v>16</v>
      </c>
    </row>
    <row r="16" spans="1:12">
      <c r="A16" s="22" t="s">
        <v>23</v>
      </c>
      <c r="B16" t="s">
        <v>25</v>
      </c>
      <c r="G16" s="16">
        <f>(J8*36.6/100)</f>
        <v>147218.66880000001</v>
      </c>
      <c r="H16" t="s">
        <v>16</v>
      </c>
    </row>
    <row r="17" spans="1:12">
      <c r="A17" s="22" t="s">
        <v>23</v>
      </c>
      <c r="B17" t="s">
        <v>26</v>
      </c>
      <c r="G17" s="16">
        <f>(J8*12.5/100)</f>
        <v>50279.6</v>
      </c>
      <c r="H17" t="s">
        <v>16</v>
      </c>
      <c r="K17" s="13"/>
      <c r="L17" s="23"/>
    </row>
    <row r="18" spans="1:12">
      <c r="A18" s="22" t="s">
        <v>23</v>
      </c>
      <c r="B18" t="s">
        <v>27</v>
      </c>
      <c r="G18" s="16">
        <f>(J8*7.4/100)</f>
        <v>29765.5232</v>
      </c>
      <c r="H18" t="s">
        <v>16</v>
      </c>
    </row>
    <row r="19" spans="1:12">
      <c r="G19" s="24"/>
    </row>
    <row r="20" spans="1:12">
      <c r="A20" s="25" t="s">
        <v>28</v>
      </c>
      <c r="G20" s="16">
        <f>E6*4.5*12/1.03</f>
        <v>130339.22330097086</v>
      </c>
      <c r="H20" t="s">
        <v>29</v>
      </c>
    </row>
    <row r="21" spans="1:12">
      <c r="A21" s="26">
        <f>(G20*I7/100)</f>
        <v>92565.39762187055</v>
      </c>
      <c r="B21" s="26"/>
      <c r="C21" t="s">
        <v>30</v>
      </c>
    </row>
    <row r="22" spans="1:12" ht="15.75" thickBot="1">
      <c r="B22" s="19"/>
    </row>
    <row r="23" spans="1:12">
      <c r="A23" s="27" t="s">
        <v>2</v>
      </c>
      <c r="B23" s="28" t="s">
        <v>31</v>
      </c>
      <c r="C23" s="29"/>
      <c r="D23" s="29"/>
      <c r="E23" s="29"/>
      <c r="F23" s="29"/>
      <c r="G23" s="29"/>
      <c r="H23" s="30"/>
      <c r="I23" s="27" t="s">
        <v>32</v>
      </c>
      <c r="J23" s="31" t="s">
        <v>33</v>
      </c>
      <c r="K23" s="28" t="s">
        <v>34</v>
      </c>
      <c r="L23" s="30"/>
    </row>
    <row r="24" spans="1:12" ht="15.75" thickBot="1">
      <c r="A24" s="32" t="s">
        <v>35</v>
      </c>
      <c r="B24" s="33"/>
      <c r="C24" s="34"/>
      <c r="D24" s="34"/>
      <c r="E24" s="34"/>
      <c r="F24" s="34"/>
      <c r="G24" s="34"/>
      <c r="H24" s="35"/>
      <c r="I24" s="32" t="s">
        <v>36</v>
      </c>
      <c r="J24" s="36"/>
      <c r="K24" s="37" t="s">
        <v>37</v>
      </c>
      <c r="L24" s="38"/>
    </row>
    <row r="25" spans="1:12">
      <c r="A25" s="39"/>
      <c r="B25" s="40" t="s">
        <v>38</v>
      </c>
      <c r="C25" s="41"/>
      <c r="D25" s="41"/>
      <c r="E25" s="41"/>
      <c r="F25" s="41"/>
      <c r="G25" s="41"/>
      <c r="H25" s="41"/>
      <c r="I25" s="27"/>
      <c r="J25" s="31"/>
      <c r="K25" s="42">
        <v>7898.7102285048568</v>
      </c>
      <c r="L25" s="43"/>
    </row>
    <row r="26" spans="1:12">
      <c r="A26" s="44">
        <v>1</v>
      </c>
      <c r="B26" s="45" t="s">
        <v>39</v>
      </c>
      <c r="C26" s="46"/>
      <c r="D26" s="46"/>
      <c r="E26" s="46"/>
      <c r="F26" s="46"/>
      <c r="G26" s="46"/>
      <c r="H26" s="47"/>
      <c r="I26" s="48" t="s">
        <v>40</v>
      </c>
      <c r="J26" s="49">
        <v>50</v>
      </c>
      <c r="K26" s="50">
        <f>(5000+11028)*0.19</f>
        <v>3045.32</v>
      </c>
      <c r="L26" s="51"/>
    </row>
    <row r="27" spans="1:12">
      <c r="A27" s="44">
        <v>2</v>
      </c>
      <c r="B27" s="45" t="s">
        <v>41</v>
      </c>
      <c r="C27" s="46"/>
      <c r="D27" s="46"/>
      <c r="E27" s="46"/>
      <c r="F27" s="46"/>
      <c r="G27" s="46"/>
      <c r="H27" s="47"/>
      <c r="I27" s="52" t="s">
        <v>42</v>
      </c>
      <c r="J27" s="48">
        <v>1</v>
      </c>
      <c r="K27" s="53">
        <f>26200*0.19</f>
        <v>4978</v>
      </c>
      <c r="L27" s="54"/>
    </row>
    <row r="28" spans="1:12">
      <c r="A28" s="44">
        <v>3</v>
      </c>
      <c r="B28" s="55" t="s">
        <v>43</v>
      </c>
      <c r="C28" s="56"/>
      <c r="D28" s="56"/>
      <c r="E28" s="56"/>
      <c r="F28" s="56"/>
      <c r="G28" s="56"/>
      <c r="H28" s="57"/>
      <c r="I28" s="52" t="s">
        <v>42</v>
      </c>
      <c r="J28" s="52">
        <v>2</v>
      </c>
      <c r="K28" s="53">
        <f>7500*0.19</f>
        <v>1425</v>
      </c>
      <c r="L28" s="54"/>
    </row>
    <row r="29" spans="1:12">
      <c r="A29" s="44">
        <v>4</v>
      </c>
      <c r="B29" s="55" t="s">
        <v>44</v>
      </c>
      <c r="C29" s="56"/>
      <c r="D29" s="56"/>
      <c r="E29" s="56"/>
      <c r="F29" s="56"/>
      <c r="G29" s="56"/>
      <c r="H29" s="57"/>
      <c r="I29" s="52" t="s">
        <v>42</v>
      </c>
      <c r="J29" s="52">
        <v>4</v>
      </c>
      <c r="K29" s="53">
        <f>770*0.19</f>
        <v>146.30000000000001</v>
      </c>
      <c r="L29" s="54"/>
    </row>
    <row r="30" spans="1:12">
      <c r="A30" s="44">
        <v>5</v>
      </c>
      <c r="B30" s="45" t="s">
        <v>45</v>
      </c>
      <c r="C30" s="58"/>
      <c r="D30" s="58"/>
      <c r="E30" s="58"/>
      <c r="F30" s="58"/>
      <c r="G30" s="58"/>
      <c r="H30" s="46"/>
      <c r="I30" s="52" t="s">
        <v>42</v>
      </c>
      <c r="J30" s="44">
        <v>1</v>
      </c>
      <c r="K30" s="53">
        <v>1700.2</v>
      </c>
      <c r="L30" s="54"/>
    </row>
    <row r="31" spans="1:12">
      <c r="A31" s="44">
        <v>6</v>
      </c>
      <c r="B31" s="45" t="s">
        <v>46</v>
      </c>
      <c r="C31" s="58"/>
      <c r="D31" s="58"/>
      <c r="E31" s="58"/>
      <c r="F31" s="58"/>
      <c r="G31" s="58"/>
      <c r="H31" s="46"/>
      <c r="I31" s="52" t="s">
        <v>42</v>
      </c>
      <c r="J31" s="52">
        <v>1</v>
      </c>
      <c r="K31" s="53">
        <v>218.57</v>
      </c>
      <c r="L31" s="54"/>
    </row>
    <row r="32" spans="1:12">
      <c r="A32" s="44">
        <v>7</v>
      </c>
      <c r="B32" s="55" t="s">
        <v>47</v>
      </c>
      <c r="C32" s="59"/>
      <c r="D32" s="59"/>
      <c r="E32" s="59"/>
      <c r="F32" s="59"/>
      <c r="G32" s="59"/>
      <c r="H32" s="56"/>
      <c r="I32" s="48" t="s">
        <v>42</v>
      </c>
      <c r="J32" s="48">
        <v>1</v>
      </c>
      <c r="K32" s="50">
        <v>760</v>
      </c>
      <c r="L32" s="51"/>
    </row>
    <row r="33" spans="1:12">
      <c r="A33" s="44">
        <v>8</v>
      </c>
      <c r="B33" s="45" t="s">
        <v>48</v>
      </c>
      <c r="C33" s="58"/>
      <c r="D33" s="58"/>
      <c r="E33" s="58"/>
      <c r="F33" s="58"/>
      <c r="G33" s="58"/>
      <c r="H33" s="46"/>
      <c r="I33" s="52" t="s">
        <v>42</v>
      </c>
      <c r="J33" s="52">
        <v>1</v>
      </c>
      <c r="K33" s="53">
        <v>140</v>
      </c>
      <c r="L33" s="54"/>
    </row>
    <row r="34" spans="1:12">
      <c r="A34" s="44">
        <v>9</v>
      </c>
      <c r="B34" s="45" t="s">
        <v>49</v>
      </c>
      <c r="C34" s="58"/>
      <c r="D34" s="58"/>
      <c r="E34" s="58"/>
      <c r="F34" s="58"/>
      <c r="G34" s="58"/>
      <c r="H34" s="46"/>
      <c r="I34" s="52" t="s">
        <v>50</v>
      </c>
      <c r="J34" s="52">
        <v>30</v>
      </c>
      <c r="K34" s="53">
        <v>7500</v>
      </c>
      <c r="L34" s="54"/>
    </row>
    <row r="35" spans="1:12">
      <c r="A35" s="44">
        <v>10</v>
      </c>
      <c r="B35" s="45" t="s">
        <v>51</v>
      </c>
      <c r="C35" s="58"/>
      <c r="D35" s="58"/>
      <c r="E35" s="58"/>
      <c r="F35" s="58"/>
      <c r="G35" s="58"/>
      <c r="H35" s="46"/>
      <c r="I35" s="52" t="s">
        <v>52</v>
      </c>
      <c r="J35" s="52">
        <v>15</v>
      </c>
      <c r="K35" s="53">
        <f>25500*0.1852</f>
        <v>4722.6000000000004</v>
      </c>
      <c r="L35" s="54"/>
    </row>
    <row r="36" spans="1:12">
      <c r="A36" s="44">
        <v>11</v>
      </c>
      <c r="B36" s="55" t="s">
        <v>53</v>
      </c>
      <c r="C36" s="59"/>
      <c r="D36" s="59"/>
      <c r="E36" s="59"/>
      <c r="F36" s="59"/>
      <c r="G36" s="59"/>
      <c r="H36" s="56"/>
      <c r="I36" s="52" t="s">
        <v>54</v>
      </c>
      <c r="J36" s="60">
        <v>3.4</v>
      </c>
      <c r="K36" s="61">
        <v>925</v>
      </c>
      <c r="L36" s="62"/>
    </row>
    <row r="37" spans="1:12">
      <c r="A37" s="44">
        <v>12</v>
      </c>
      <c r="B37" s="45" t="s">
        <v>55</v>
      </c>
      <c r="C37" s="58"/>
      <c r="D37" s="58"/>
      <c r="E37" s="58"/>
      <c r="F37" s="58"/>
      <c r="G37" s="58"/>
      <c r="H37" s="46"/>
      <c r="I37" s="52" t="s">
        <v>42</v>
      </c>
      <c r="J37" s="52">
        <v>4</v>
      </c>
      <c r="K37" s="53">
        <v>1004</v>
      </c>
      <c r="L37" s="54"/>
    </row>
    <row r="38" spans="1:12">
      <c r="A38" s="44">
        <v>13</v>
      </c>
      <c r="B38" s="45" t="s">
        <v>56</v>
      </c>
      <c r="C38" s="58"/>
      <c r="D38" s="58"/>
      <c r="E38" s="58"/>
      <c r="F38" s="58"/>
      <c r="G38" s="58"/>
      <c r="H38" s="46"/>
      <c r="I38" s="52" t="s">
        <v>50</v>
      </c>
      <c r="J38" s="63">
        <v>312.2</v>
      </c>
      <c r="K38" s="53">
        <v>1000</v>
      </c>
      <c r="L38" s="54"/>
    </row>
    <row r="39" spans="1:12">
      <c r="A39" s="44">
        <v>14</v>
      </c>
      <c r="B39" s="46" t="s">
        <v>57</v>
      </c>
      <c r="C39" s="46"/>
      <c r="D39" s="46"/>
      <c r="E39" s="46"/>
      <c r="F39" s="46"/>
      <c r="G39" s="46"/>
      <c r="H39" s="47"/>
      <c r="I39" s="52" t="s">
        <v>58</v>
      </c>
      <c r="J39" s="52">
        <v>2</v>
      </c>
      <c r="K39" s="53">
        <v>400</v>
      </c>
      <c r="L39" s="54"/>
    </row>
    <row r="40" spans="1:12">
      <c r="A40" s="44">
        <v>15</v>
      </c>
      <c r="B40" s="45" t="s">
        <v>59</v>
      </c>
      <c r="C40" s="58"/>
      <c r="D40" s="58"/>
      <c r="E40" s="58"/>
      <c r="F40" s="58"/>
      <c r="G40" s="58"/>
      <c r="H40" s="46"/>
      <c r="I40" s="64" t="s">
        <v>60</v>
      </c>
      <c r="J40" s="64">
        <v>42</v>
      </c>
      <c r="K40" s="65">
        <f>6380+6500</f>
        <v>12880</v>
      </c>
      <c r="L40" s="66"/>
    </row>
    <row r="41" spans="1:12">
      <c r="A41" s="44">
        <v>16</v>
      </c>
      <c r="B41" s="55" t="s">
        <v>61</v>
      </c>
      <c r="C41" s="56"/>
      <c r="D41" s="56"/>
      <c r="E41" s="56"/>
      <c r="F41" s="56"/>
      <c r="G41" s="56"/>
      <c r="H41" s="56"/>
      <c r="I41" s="48" t="s">
        <v>42</v>
      </c>
      <c r="J41" s="48">
        <v>1</v>
      </c>
      <c r="K41" s="50">
        <v>25450</v>
      </c>
      <c r="L41" s="51"/>
    </row>
    <row r="42" spans="1:12">
      <c r="A42" s="44">
        <v>17</v>
      </c>
      <c r="B42" s="55" t="s">
        <v>62</v>
      </c>
      <c r="C42" s="56"/>
      <c r="D42" s="56"/>
      <c r="E42" s="56"/>
      <c r="F42" s="56"/>
      <c r="G42" s="56"/>
      <c r="H42" s="56"/>
      <c r="I42" s="48" t="s">
        <v>42</v>
      </c>
      <c r="J42" s="48">
        <v>4</v>
      </c>
      <c r="K42" s="50">
        <f>4*2019</f>
        <v>8076</v>
      </c>
      <c r="L42" s="51"/>
    </row>
    <row r="43" spans="1:12">
      <c r="A43" s="44">
        <v>18</v>
      </c>
      <c r="B43" s="45" t="s">
        <v>63</v>
      </c>
      <c r="C43" s="46"/>
      <c r="D43" s="46"/>
      <c r="E43" s="46"/>
      <c r="F43" s="46"/>
      <c r="G43" s="46"/>
      <c r="H43" s="47"/>
      <c r="I43" s="52" t="s">
        <v>42</v>
      </c>
      <c r="J43" s="67">
        <v>4</v>
      </c>
      <c r="K43" s="68">
        <f>4*116.8*0.328</f>
        <v>153.24160000000001</v>
      </c>
      <c r="L43" s="69"/>
    </row>
    <row r="44" spans="1:12">
      <c r="A44" s="44">
        <v>19</v>
      </c>
      <c r="B44" s="45" t="s">
        <v>64</v>
      </c>
      <c r="C44" s="46"/>
      <c r="D44" s="46"/>
      <c r="E44" s="46"/>
      <c r="F44" s="46"/>
      <c r="G44" s="46"/>
      <c r="H44" s="47"/>
      <c r="I44" s="52" t="s">
        <v>42</v>
      </c>
      <c r="J44" s="67">
        <v>4</v>
      </c>
      <c r="K44" s="68">
        <f>4*319.2*0.328</f>
        <v>418.79039999999998</v>
      </c>
      <c r="L44" s="69"/>
    </row>
    <row r="45" spans="1:12">
      <c r="A45" s="44">
        <v>20</v>
      </c>
      <c r="B45" s="55" t="s">
        <v>65</v>
      </c>
      <c r="C45" s="59"/>
      <c r="D45" s="59"/>
      <c r="E45" s="59"/>
      <c r="F45" s="59"/>
      <c r="G45" s="59"/>
      <c r="H45" s="59"/>
      <c r="I45" s="70" t="s">
        <v>66</v>
      </c>
      <c r="J45" s="70" t="s">
        <v>66</v>
      </c>
      <c r="K45" s="50">
        <v>1140</v>
      </c>
      <c r="L45" s="51"/>
    </row>
    <row r="46" spans="1:12">
      <c r="A46" s="44">
        <v>21</v>
      </c>
      <c r="B46" s="55" t="s">
        <v>67</v>
      </c>
      <c r="C46" s="56"/>
      <c r="D46" s="56"/>
      <c r="E46" s="56"/>
      <c r="F46" s="56"/>
      <c r="G46" s="56"/>
      <c r="H46" s="57"/>
      <c r="I46" s="48" t="s">
        <v>42</v>
      </c>
      <c r="J46" s="48">
        <v>1</v>
      </c>
      <c r="K46" s="50">
        <v>150</v>
      </c>
      <c r="L46" s="51"/>
    </row>
    <row r="47" spans="1:12">
      <c r="A47" s="44">
        <v>22</v>
      </c>
      <c r="B47" s="55" t="s">
        <v>68</v>
      </c>
      <c r="C47" s="56"/>
      <c r="D47" s="56"/>
      <c r="E47" s="56"/>
      <c r="F47" s="56"/>
      <c r="G47" s="56"/>
      <c r="H47" s="57"/>
      <c r="I47" s="48" t="s">
        <v>42</v>
      </c>
      <c r="J47" s="48">
        <v>4</v>
      </c>
      <c r="K47" s="50">
        <f>4*2019</f>
        <v>8076</v>
      </c>
      <c r="L47" s="51"/>
    </row>
    <row r="48" spans="1:12">
      <c r="A48" s="44">
        <v>23</v>
      </c>
      <c r="B48" s="55" t="s">
        <v>69</v>
      </c>
      <c r="C48" s="56"/>
      <c r="D48" s="56"/>
      <c r="E48" s="56"/>
      <c r="F48" s="56"/>
      <c r="G48" s="56"/>
      <c r="H48" s="57"/>
      <c r="I48" s="48" t="s">
        <v>42</v>
      </c>
      <c r="J48" s="48">
        <f>19+38</f>
        <v>57</v>
      </c>
      <c r="K48" s="50">
        <f>9458+5000</f>
        <v>14458</v>
      </c>
      <c r="L48" s="51"/>
    </row>
    <row r="49" spans="1:12">
      <c r="A49" s="44">
        <v>24</v>
      </c>
      <c r="B49" s="55" t="s">
        <v>70</v>
      </c>
      <c r="C49" s="56"/>
      <c r="D49" s="56"/>
      <c r="E49" s="56"/>
      <c r="F49" s="56"/>
      <c r="G49" s="56"/>
      <c r="H49" s="57"/>
      <c r="I49" s="48" t="s">
        <v>42</v>
      </c>
      <c r="J49" s="48">
        <v>37</v>
      </c>
      <c r="K49" s="50">
        <v>2200</v>
      </c>
      <c r="L49" s="51"/>
    </row>
    <row r="50" spans="1:12">
      <c r="A50" s="44">
        <v>25</v>
      </c>
      <c r="B50" s="55" t="s">
        <v>71</v>
      </c>
      <c r="C50" s="56"/>
      <c r="D50" s="56"/>
      <c r="E50" s="56"/>
      <c r="F50" s="56"/>
      <c r="G50" s="56"/>
      <c r="H50" s="57"/>
      <c r="I50" s="48" t="s">
        <v>42</v>
      </c>
      <c r="J50" s="48">
        <v>4</v>
      </c>
      <c r="K50" s="50">
        <v>8076</v>
      </c>
      <c r="L50" s="51"/>
    </row>
    <row r="51" spans="1:12">
      <c r="A51" s="44">
        <v>26</v>
      </c>
      <c r="B51" s="55" t="s">
        <v>72</v>
      </c>
      <c r="C51" s="56"/>
      <c r="D51" s="56"/>
      <c r="E51" s="56"/>
      <c r="F51" s="56"/>
      <c r="G51" s="56"/>
      <c r="H51" s="57"/>
      <c r="I51" s="52" t="s">
        <v>50</v>
      </c>
      <c r="J51" s="48">
        <v>6</v>
      </c>
      <c r="K51" s="50">
        <v>600</v>
      </c>
      <c r="L51" s="51"/>
    </row>
    <row r="52" spans="1:12">
      <c r="A52" s="44">
        <v>27</v>
      </c>
      <c r="B52" s="55" t="s">
        <v>73</v>
      </c>
      <c r="C52" s="56"/>
      <c r="D52" s="56"/>
      <c r="E52" s="56"/>
      <c r="F52" s="56"/>
      <c r="G52" s="56"/>
      <c r="H52" s="57"/>
      <c r="I52" s="52" t="s">
        <v>54</v>
      </c>
      <c r="J52" s="63">
        <v>6.5</v>
      </c>
      <c r="K52" s="71">
        <f>1885*0.1852</f>
        <v>349.10200000000003</v>
      </c>
      <c r="L52" s="72"/>
    </row>
    <row r="53" spans="1:12">
      <c r="A53" s="44">
        <v>28</v>
      </c>
      <c r="B53" s="55" t="s">
        <v>74</v>
      </c>
      <c r="C53" s="56"/>
      <c r="D53" s="56"/>
      <c r="E53" s="56"/>
      <c r="F53" s="56"/>
      <c r="G53" s="56"/>
      <c r="H53" s="57"/>
      <c r="I53" s="52" t="s">
        <v>54</v>
      </c>
      <c r="J53" s="60">
        <v>4</v>
      </c>
      <c r="K53" s="50">
        <f>290*4*0.1852</f>
        <v>214.83199999999999</v>
      </c>
      <c r="L53" s="51"/>
    </row>
    <row r="54" spans="1:12">
      <c r="A54" s="44">
        <v>29</v>
      </c>
      <c r="B54" s="55" t="s">
        <v>75</v>
      </c>
      <c r="C54" s="56"/>
      <c r="D54" s="56"/>
      <c r="E54" s="56"/>
      <c r="F54" s="56"/>
      <c r="G54" s="56"/>
      <c r="H54" s="57"/>
      <c r="I54" s="52" t="s">
        <v>54</v>
      </c>
      <c r="J54" s="73">
        <f>2.712+2.9</f>
        <v>5.6120000000000001</v>
      </c>
      <c r="K54" s="53">
        <f>(2.712*212*0.1852)+(2.9*290*0.1852)</f>
        <v>262.23282879999999</v>
      </c>
      <c r="L54" s="54"/>
    </row>
    <row r="55" spans="1:12">
      <c r="A55" s="44">
        <v>30</v>
      </c>
      <c r="B55" s="55" t="s">
        <v>76</v>
      </c>
      <c r="C55" s="56"/>
      <c r="D55" s="56"/>
      <c r="E55" s="56"/>
      <c r="F55" s="56"/>
      <c r="G55" s="56"/>
      <c r="H55" s="57"/>
      <c r="I55" s="52" t="s">
        <v>54</v>
      </c>
      <c r="J55" s="73">
        <v>6</v>
      </c>
      <c r="K55" s="53">
        <f>1740*0.1852</f>
        <v>322.24799999999999</v>
      </c>
      <c r="L55" s="54"/>
    </row>
    <row r="56" spans="1:12">
      <c r="A56" s="44">
        <v>31</v>
      </c>
      <c r="B56" s="45" t="s">
        <v>77</v>
      </c>
      <c r="C56" s="46"/>
      <c r="D56" s="46"/>
      <c r="E56" s="46"/>
      <c r="F56" s="46"/>
      <c r="G56" s="46"/>
      <c r="H56" s="47"/>
      <c r="I56" s="52" t="s">
        <v>42</v>
      </c>
      <c r="J56" s="60">
        <v>1</v>
      </c>
      <c r="K56" s="53">
        <f>293.75</f>
        <v>293.75</v>
      </c>
      <c r="L56" s="54"/>
    </row>
    <row r="57" spans="1:12">
      <c r="A57" s="44">
        <v>32</v>
      </c>
      <c r="B57" s="45" t="s">
        <v>78</v>
      </c>
      <c r="C57" s="46"/>
      <c r="D57" s="46"/>
      <c r="E57" s="46"/>
      <c r="F57" s="46"/>
      <c r="G57" s="46"/>
      <c r="H57" s="47"/>
      <c r="I57" s="52" t="s">
        <v>42</v>
      </c>
      <c r="J57" s="60">
        <v>1</v>
      </c>
      <c r="K57" s="53">
        <f>(5012+5000)*0.145</f>
        <v>1451.74</v>
      </c>
      <c r="L57" s="54"/>
    </row>
    <row r="58" spans="1:12">
      <c r="A58" s="44">
        <v>33</v>
      </c>
      <c r="B58" s="45" t="s">
        <v>79</v>
      </c>
      <c r="C58" s="46"/>
      <c r="D58" s="46"/>
      <c r="E58" s="46"/>
      <c r="F58" s="46"/>
      <c r="G58" s="46"/>
      <c r="H58" s="47"/>
      <c r="I58" s="52" t="s">
        <v>50</v>
      </c>
      <c r="J58" s="63">
        <v>312.2</v>
      </c>
      <c r="K58" s="53">
        <f>1000+1334</f>
        <v>2334</v>
      </c>
      <c r="L58" s="54"/>
    </row>
    <row r="59" spans="1:12">
      <c r="A59" s="44">
        <v>34</v>
      </c>
      <c r="B59" s="45" t="s">
        <v>80</v>
      </c>
      <c r="C59" s="46"/>
      <c r="D59" s="46"/>
      <c r="E59" s="46"/>
      <c r="F59" s="46"/>
      <c r="G59" s="46"/>
      <c r="H59" s="47"/>
      <c r="I59" s="52" t="s">
        <v>42</v>
      </c>
      <c r="J59" s="60">
        <v>1</v>
      </c>
      <c r="K59" s="53">
        <v>94380</v>
      </c>
      <c r="L59" s="54"/>
    </row>
    <row r="60" spans="1:12">
      <c r="A60" s="44">
        <v>35</v>
      </c>
      <c r="B60" s="45" t="s">
        <v>81</v>
      </c>
      <c r="C60" s="46"/>
      <c r="D60" s="46"/>
      <c r="E60" s="46"/>
      <c r="F60" s="46"/>
      <c r="G60" s="46"/>
      <c r="H60" s="47"/>
      <c r="I60" s="52" t="s">
        <v>42</v>
      </c>
      <c r="J60" s="60">
        <v>2</v>
      </c>
      <c r="K60" s="53">
        <v>280</v>
      </c>
      <c r="L60" s="54"/>
    </row>
    <row r="61" spans="1:12">
      <c r="A61" s="44">
        <v>36</v>
      </c>
      <c r="B61" s="45" t="s">
        <v>82</v>
      </c>
      <c r="C61" s="58"/>
      <c r="D61" s="58"/>
      <c r="E61" s="58"/>
      <c r="F61" s="58"/>
      <c r="G61" s="58"/>
      <c r="H61" s="46"/>
      <c r="I61" s="52" t="s">
        <v>83</v>
      </c>
      <c r="J61" s="9">
        <v>12</v>
      </c>
      <c r="K61" s="71">
        <f>4500*0.1982*12</f>
        <v>10702.8</v>
      </c>
      <c r="L61" s="72"/>
    </row>
    <row r="62" spans="1:12">
      <c r="A62" s="44">
        <v>37</v>
      </c>
      <c r="B62" s="74" t="s">
        <v>84</v>
      </c>
      <c r="C62" s="75"/>
      <c r="D62" s="75"/>
      <c r="E62" s="75"/>
      <c r="F62" s="75"/>
      <c r="G62" s="75"/>
      <c r="H62" s="76"/>
      <c r="I62" s="52" t="s">
        <v>42</v>
      </c>
      <c r="J62" s="60">
        <v>1</v>
      </c>
      <c r="K62" s="53">
        <v>507</v>
      </c>
      <c r="L62" s="54"/>
    </row>
    <row r="63" spans="1:12">
      <c r="A63" s="44">
        <v>38</v>
      </c>
      <c r="B63" s="77" t="s">
        <v>85</v>
      </c>
      <c r="C63" s="78"/>
      <c r="D63" s="78"/>
      <c r="E63" s="78"/>
      <c r="F63" s="78"/>
      <c r="G63" s="78"/>
      <c r="H63" s="79"/>
      <c r="I63" s="48" t="s">
        <v>86</v>
      </c>
      <c r="J63" s="80">
        <v>1</v>
      </c>
      <c r="K63" s="61">
        <f>10*9.22</f>
        <v>92.2</v>
      </c>
      <c r="L63" s="62"/>
    </row>
    <row r="64" spans="1:12">
      <c r="A64" s="44">
        <v>39</v>
      </c>
      <c r="B64" s="74" t="s">
        <v>87</v>
      </c>
      <c r="C64" s="81"/>
      <c r="D64" s="81"/>
      <c r="E64" s="81"/>
      <c r="F64" s="81"/>
      <c r="G64" s="81"/>
      <c r="H64" s="81"/>
      <c r="I64" s="52" t="s">
        <v>42</v>
      </c>
      <c r="J64" s="82">
        <v>1</v>
      </c>
      <c r="K64" s="53">
        <v>6500</v>
      </c>
      <c r="L64" s="54"/>
    </row>
    <row r="65" spans="1:12">
      <c r="A65" s="44">
        <v>40</v>
      </c>
      <c r="B65" s="55" t="s">
        <v>88</v>
      </c>
      <c r="C65" s="56"/>
      <c r="D65" s="56"/>
      <c r="E65" s="56"/>
      <c r="F65" s="56"/>
      <c r="G65" s="56"/>
      <c r="H65" s="57"/>
      <c r="I65" s="52" t="s">
        <v>42</v>
      </c>
      <c r="J65" s="9">
        <v>1</v>
      </c>
      <c r="K65" s="71">
        <f>7891/6</f>
        <v>1315.1666666666667</v>
      </c>
      <c r="L65" s="72"/>
    </row>
    <row r="66" spans="1:12">
      <c r="A66" s="52"/>
      <c r="B66" s="74" t="s">
        <v>89</v>
      </c>
      <c r="C66" s="81"/>
      <c r="D66" s="81"/>
      <c r="E66" s="81"/>
      <c r="F66" s="81"/>
      <c r="G66" s="81"/>
      <c r="H66" s="81"/>
      <c r="I66" s="52"/>
      <c r="J66" s="52"/>
      <c r="K66" s="53">
        <f>SUM(K25:L65)</f>
        <v>236546.8037239715</v>
      </c>
      <c r="L66" s="54"/>
    </row>
    <row r="67" spans="1:12" ht="15.75" thickBot="1">
      <c r="A67" s="52"/>
      <c r="B67" s="74" t="s">
        <v>90</v>
      </c>
      <c r="C67" s="81"/>
      <c r="D67" s="81"/>
      <c r="E67" s="81"/>
      <c r="F67" s="81"/>
      <c r="G67" s="81"/>
      <c r="H67" s="81"/>
      <c r="I67" s="83"/>
      <c r="J67" s="83"/>
      <c r="K67" s="84">
        <f>K66*0.14</f>
        <v>33116.55252135601</v>
      </c>
      <c r="L67" s="85"/>
    </row>
    <row r="68" spans="1:12" ht="16.5" thickBot="1">
      <c r="A68" s="86"/>
      <c r="B68" s="87" t="s">
        <v>91</v>
      </c>
      <c r="C68" s="88"/>
      <c r="D68" s="88"/>
      <c r="E68" s="88"/>
      <c r="F68" s="88"/>
      <c r="G68" s="88"/>
      <c r="H68" s="89"/>
      <c r="I68" s="86"/>
      <c r="J68" s="86"/>
      <c r="K68" s="90">
        <f>K66+K67</f>
        <v>269663.35624532751</v>
      </c>
      <c r="L68" s="91"/>
    </row>
    <row r="69" spans="1:12" ht="15.75">
      <c r="A69" t="s">
        <v>92</v>
      </c>
      <c r="K69" s="92"/>
      <c r="L69" s="92"/>
    </row>
    <row r="70" spans="1:12" ht="15.75">
      <c r="A70" t="s">
        <v>93</v>
      </c>
      <c r="C70" s="93"/>
      <c r="D70" s="9">
        <v>2013</v>
      </c>
      <c r="E70" t="s">
        <v>94</v>
      </c>
      <c r="G70" s="94">
        <f>K68-G20</f>
        <v>139324.13294435665</v>
      </c>
      <c r="H70" t="s">
        <v>95</v>
      </c>
      <c r="K70" s="92"/>
      <c r="L70" s="92"/>
    </row>
    <row r="71" spans="1:12">
      <c r="A71" s="93"/>
      <c r="C71" s="95"/>
      <c r="D71" s="9"/>
      <c r="G71" s="94"/>
    </row>
    <row r="72" spans="1:12" ht="15.75" thickBot="1">
      <c r="A72" t="s">
        <v>96</v>
      </c>
      <c r="B72" s="9">
        <v>2013</v>
      </c>
      <c r="C72" t="s">
        <v>97</v>
      </c>
    </row>
    <row r="73" spans="1:12">
      <c r="A73" s="96" t="s">
        <v>2</v>
      </c>
      <c r="B73" s="97" t="s">
        <v>98</v>
      </c>
      <c r="C73" s="98"/>
      <c r="D73" s="98"/>
      <c r="E73" s="98"/>
      <c r="F73" s="97" t="s">
        <v>99</v>
      </c>
      <c r="G73" s="98"/>
      <c r="H73" s="99"/>
      <c r="I73" s="97" t="s">
        <v>100</v>
      </c>
      <c r="J73" s="98"/>
      <c r="K73" s="98"/>
      <c r="L73" s="99"/>
    </row>
    <row r="74" spans="1:12" ht="15.75" thickBot="1">
      <c r="A74" s="100"/>
      <c r="B74" s="101"/>
      <c r="C74" s="102"/>
      <c r="D74" s="102"/>
      <c r="E74" s="102"/>
      <c r="F74" s="101"/>
      <c r="G74" s="102"/>
      <c r="H74" s="103"/>
      <c r="I74" s="101" t="s">
        <v>101</v>
      </c>
      <c r="J74" s="102"/>
      <c r="K74" s="102"/>
      <c r="L74" s="103"/>
    </row>
    <row r="75" spans="1:12">
      <c r="A75" s="104" t="s">
        <v>102</v>
      </c>
      <c r="B75" s="41" t="s">
        <v>103</v>
      </c>
      <c r="C75" s="41"/>
      <c r="D75" s="41"/>
      <c r="E75" s="105"/>
      <c r="F75" s="106" t="s">
        <v>104</v>
      </c>
      <c r="G75" s="107"/>
      <c r="H75" s="108"/>
      <c r="I75" s="106" t="s">
        <v>105</v>
      </c>
      <c r="J75" s="107"/>
      <c r="K75" s="107"/>
      <c r="L75" s="108"/>
    </row>
    <row r="76" spans="1:12">
      <c r="A76" s="48" t="s">
        <v>106</v>
      </c>
      <c r="B76" s="81" t="s">
        <v>107</v>
      </c>
      <c r="C76" s="81"/>
      <c r="D76" s="81"/>
      <c r="E76" s="76"/>
      <c r="F76" s="109" t="s">
        <v>108</v>
      </c>
      <c r="G76" s="110"/>
      <c r="H76" s="111"/>
      <c r="I76" s="109" t="s">
        <v>109</v>
      </c>
      <c r="J76" s="110"/>
      <c r="K76" s="110"/>
      <c r="L76" s="111"/>
    </row>
    <row r="77" spans="1:12">
      <c r="A77" s="52" t="s">
        <v>110</v>
      </c>
      <c r="B77" s="74" t="s">
        <v>111</v>
      </c>
      <c r="C77" s="81"/>
      <c r="D77" s="81"/>
      <c r="E77" s="76"/>
      <c r="F77" s="109" t="s">
        <v>112</v>
      </c>
      <c r="G77" s="110"/>
      <c r="H77" s="111"/>
      <c r="I77" s="109" t="s">
        <v>113</v>
      </c>
      <c r="J77" s="110"/>
      <c r="K77" s="110"/>
      <c r="L77" s="111"/>
    </row>
    <row r="78" spans="1:12">
      <c r="A78" s="48" t="s">
        <v>114</v>
      </c>
      <c r="B78" s="81" t="s">
        <v>115</v>
      </c>
      <c r="C78" s="81"/>
      <c r="D78" s="81"/>
      <c r="E78" s="76"/>
      <c r="F78" s="109" t="s">
        <v>116</v>
      </c>
      <c r="G78" s="110"/>
      <c r="H78" s="111"/>
      <c r="I78" s="109" t="s">
        <v>117</v>
      </c>
      <c r="J78" s="110"/>
      <c r="K78" s="110"/>
      <c r="L78" s="111"/>
    </row>
    <row r="79" spans="1:12">
      <c r="A79" s="48" t="s">
        <v>118</v>
      </c>
      <c r="B79" s="81" t="s">
        <v>119</v>
      </c>
      <c r="C79" s="81"/>
      <c r="D79" s="81"/>
      <c r="E79" s="76"/>
      <c r="F79" s="109" t="s">
        <v>120</v>
      </c>
      <c r="G79" s="110"/>
      <c r="H79" s="111"/>
      <c r="I79" s="109" t="s">
        <v>121</v>
      </c>
      <c r="J79" s="110"/>
      <c r="K79" s="110"/>
      <c r="L79" s="111"/>
    </row>
    <row r="80" spans="1:12" ht="15.75" thickBot="1">
      <c r="A80" s="112" t="s">
        <v>122</v>
      </c>
      <c r="B80" s="113" t="s">
        <v>123</v>
      </c>
      <c r="C80" s="113"/>
      <c r="D80" s="113"/>
      <c r="E80" s="114"/>
      <c r="F80" s="33" t="s">
        <v>124</v>
      </c>
      <c r="G80" s="34"/>
      <c r="H80" s="35"/>
      <c r="I80" s="33" t="s">
        <v>125</v>
      </c>
      <c r="J80" s="34"/>
      <c r="K80" s="34"/>
      <c r="L80" s="35"/>
    </row>
    <row r="81" spans="1:11">
      <c r="A81" s="115" t="s">
        <v>126</v>
      </c>
      <c r="B81" s="9">
        <v>2014</v>
      </c>
      <c r="C81" t="s">
        <v>127</v>
      </c>
    </row>
    <row r="82" spans="1:11">
      <c r="A82" s="115" t="s">
        <v>128</v>
      </c>
    </row>
    <row r="83" spans="1:11">
      <c r="A83" s="115" t="s">
        <v>129</v>
      </c>
      <c r="J83" s="19">
        <v>1200</v>
      </c>
      <c r="K83" t="s">
        <v>16</v>
      </c>
    </row>
    <row r="84" spans="1:11">
      <c r="A84" s="115" t="s">
        <v>130</v>
      </c>
      <c r="J84" s="19">
        <v>7000</v>
      </c>
      <c r="K84" t="s">
        <v>16</v>
      </c>
    </row>
    <row r="85" spans="1:11">
      <c r="A85" s="115" t="s">
        <v>131</v>
      </c>
      <c r="J85" s="19">
        <v>1000</v>
      </c>
      <c r="K85" t="s">
        <v>16</v>
      </c>
    </row>
    <row r="86" spans="1:11">
      <c r="A86" s="115" t="s">
        <v>132</v>
      </c>
      <c r="J86" s="19">
        <v>10000</v>
      </c>
      <c r="K86" t="s">
        <v>16</v>
      </c>
    </row>
    <row r="87" spans="1:11">
      <c r="A87" s="115" t="s">
        <v>133</v>
      </c>
      <c r="J87" s="19">
        <v>6500</v>
      </c>
      <c r="K87" t="s">
        <v>16</v>
      </c>
    </row>
    <row r="88" spans="1:11">
      <c r="A88" s="115" t="s">
        <v>134</v>
      </c>
      <c r="J88" s="19">
        <v>30000</v>
      </c>
      <c r="K88" t="s">
        <v>16</v>
      </c>
    </row>
    <row r="89" spans="1:11">
      <c r="A89" s="115" t="s">
        <v>135</v>
      </c>
      <c r="J89" s="19">
        <v>10000</v>
      </c>
      <c r="K89" t="s">
        <v>16</v>
      </c>
    </row>
    <row r="90" spans="1:11">
      <c r="A90" s="115" t="s">
        <v>136</v>
      </c>
      <c r="J90" s="19">
        <v>10000</v>
      </c>
      <c r="K90" t="s">
        <v>16</v>
      </c>
    </row>
    <row r="91" spans="1:11">
      <c r="A91" s="115" t="s">
        <v>137</v>
      </c>
      <c r="J91" s="19">
        <v>5000</v>
      </c>
      <c r="K91" t="s">
        <v>16</v>
      </c>
    </row>
    <row r="92" spans="1:11">
      <c r="A92" s="115" t="s">
        <v>138</v>
      </c>
      <c r="J92" s="19">
        <v>30000</v>
      </c>
      <c r="K92" t="s">
        <v>16</v>
      </c>
    </row>
    <row r="93" spans="1:11">
      <c r="A93" s="115" t="s">
        <v>139</v>
      </c>
      <c r="J93" s="19">
        <v>20000</v>
      </c>
      <c r="K93" t="s">
        <v>16</v>
      </c>
    </row>
    <row r="94" spans="1:11">
      <c r="A94" s="116" t="s">
        <v>140</v>
      </c>
      <c r="B94" s="117"/>
      <c r="C94" s="117"/>
      <c r="D94" s="117"/>
      <c r="E94" s="117"/>
      <c r="F94" s="117"/>
      <c r="G94" s="117"/>
      <c r="H94" s="117"/>
      <c r="I94" s="117"/>
      <c r="J94" s="118">
        <f>SUM(J83:J93)</f>
        <v>130700</v>
      </c>
      <c r="K94" s="119" t="s">
        <v>141</v>
      </c>
    </row>
    <row r="95" spans="1:11">
      <c r="A95" s="120" t="s">
        <v>142</v>
      </c>
      <c r="B95" s="120"/>
      <c r="C95" s="120"/>
      <c r="D95" s="120"/>
      <c r="E95" s="120"/>
      <c r="F95" s="120"/>
      <c r="G95" s="120"/>
      <c r="H95" s="120"/>
      <c r="I95" s="121"/>
      <c r="J95" s="16">
        <f>G70</f>
        <v>139324.13294435665</v>
      </c>
      <c r="K95" s="16" t="str">
        <f>H70</f>
        <v>рубля.</v>
      </c>
    </row>
    <row r="96" spans="1:11">
      <c r="A96" s="115" t="s">
        <v>143</v>
      </c>
      <c r="B96" s="121"/>
      <c r="C96" s="94">
        <f>J94+J95</f>
        <v>270024.13294435665</v>
      </c>
      <c r="D96" s="121" t="s">
        <v>144</v>
      </c>
      <c r="E96" s="122">
        <f>I4+1</f>
        <v>2014</v>
      </c>
      <c r="F96" t="s">
        <v>145</v>
      </c>
      <c r="G96" s="15">
        <f>C96/(E6*12)</f>
        <v>9.0511287070899762</v>
      </c>
      <c r="H96" s="123" t="s">
        <v>146</v>
      </c>
      <c r="I96" t="s">
        <v>147</v>
      </c>
    </row>
    <row r="98" spans="2:11">
      <c r="B98" t="s">
        <v>148</v>
      </c>
    </row>
    <row r="99" spans="2:11">
      <c r="B99" t="s">
        <v>99</v>
      </c>
      <c r="I99" t="s">
        <v>149</v>
      </c>
    </row>
    <row r="100" spans="2:11">
      <c r="K100" s="1"/>
    </row>
  </sheetData>
  <mergeCells count="119">
    <mergeCell ref="B80:E80"/>
    <mergeCell ref="F80:H80"/>
    <mergeCell ref="I80:L80"/>
    <mergeCell ref="B78:E78"/>
    <mergeCell ref="F78:H78"/>
    <mergeCell ref="I78:L78"/>
    <mergeCell ref="B79:E79"/>
    <mergeCell ref="F79:H79"/>
    <mergeCell ref="I79:L79"/>
    <mergeCell ref="B76:E76"/>
    <mergeCell ref="F76:H76"/>
    <mergeCell ref="I76:L76"/>
    <mergeCell ref="B77:E77"/>
    <mergeCell ref="F77:H77"/>
    <mergeCell ref="I77:L77"/>
    <mergeCell ref="B74:E74"/>
    <mergeCell ref="F74:H74"/>
    <mergeCell ref="I74:L74"/>
    <mergeCell ref="B75:E75"/>
    <mergeCell ref="F75:H75"/>
    <mergeCell ref="I75:L75"/>
    <mergeCell ref="B66:H66"/>
    <mergeCell ref="K66:L66"/>
    <mergeCell ref="B67:H67"/>
    <mergeCell ref="K67:L67"/>
    <mergeCell ref="K68:L68"/>
    <mergeCell ref="B73:E73"/>
    <mergeCell ref="F73:H73"/>
    <mergeCell ref="I73:L73"/>
    <mergeCell ref="B63:H63"/>
    <mergeCell ref="K63:L63"/>
    <mergeCell ref="B64:H64"/>
    <mergeCell ref="K64:L64"/>
    <mergeCell ref="B65:H65"/>
    <mergeCell ref="K65:L65"/>
    <mergeCell ref="B60:H60"/>
    <mergeCell ref="K60:L60"/>
    <mergeCell ref="B61:H61"/>
    <mergeCell ref="K61:L61"/>
    <mergeCell ref="B62:H62"/>
    <mergeCell ref="K62:L62"/>
    <mergeCell ref="B57:H57"/>
    <mergeCell ref="K57:L57"/>
    <mergeCell ref="B58:H58"/>
    <mergeCell ref="K58:L58"/>
    <mergeCell ref="B59:H59"/>
    <mergeCell ref="K59:L59"/>
    <mergeCell ref="B54:H54"/>
    <mergeCell ref="K54:L54"/>
    <mergeCell ref="B55:H55"/>
    <mergeCell ref="K55:L55"/>
    <mergeCell ref="B56:H56"/>
    <mergeCell ref="K56:L56"/>
    <mergeCell ref="B51:H51"/>
    <mergeCell ref="K51:L51"/>
    <mergeCell ref="B52:H52"/>
    <mergeCell ref="K52:L52"/>
    <mergeCell ref="B53:H53"/>
    <mergeCell ref="K53:L53"/>
    <mergeCell ref="B48:H48"/>
    <mergeCell ref="K48:L48"/>
    <mergeCell ref="B49:H49"/>
    <mergeCell ref="K49:L49"/>
    <mergeCell ref="B50:H50"/>
    <mergeCell ref="K50:L50"/>
    <mergeCell ref="B45:H45"/>
    <mergeCell ref="K45:L45"/>
    <mergeCell ref="B46:H46"/>
    <mergeCell ref="K46:L46"/>
    <mergeCell ref="B47:H47"/>
    <mergeCell ref="K47:L47"/>
    <mergeCell ref="B42:H42"/>
    <mergeCell ref="K42:L42"/>
    <mergeCell ref="B43:H43"/>
    <mergeCell ref="K43:L43"/>
    <mergeCell ref="B44:H44"/>
    <mergeCell ref="K44:L44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A2:L2"/>
    <mergeCell ref="A3:L3"/>
    <mergeCell ref="A7:B7"/>
    <mergeCell ref="A21:B21"/>
    <mergeCell ref="B23:H23"/>
    <mergeCell ref="K23:L2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2014-04-11T00:43:08Z</dcterms:modified>
</cp:coreProperties>
</file>