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2" i="1"/>
  <c r="K63"/>
  <c r="K62"/>
  <c r="K60"/>
  <c r="K59"/>
  <c r="K57"/>
  <c r="K56"/>
  <c r="K55"/>
  <c r="K54"/>
  <c r="K53"/>
  <c r="K52"/>
  <c r="K51"/>
  <c r="J51"/>
  <c r="K50"/>
  <c r="K49"/>
  <c r="K42"/>
  <c r="J42"/>
  <c r="K41"/>
  <c r="K37"/>
  <c r="K34"/>
  <c r="K29"/>
  <c r="K28"/>
  <c r="K27"/>
  <c r="K26"/>
  <c r="K25"/>
  <c r="K64" s="1"/>
  <c r="G20"/>
  <c r="A21" s="1"/>
  <c r="G18"/>
  <c r="G17"/>
  <c r="G16"/>
  <c r="G15"/>
  <c r="J14" s="1"/>
  <c r="I7"/>
  <c r="G7"/>
  <c r="K65" l="1"/>
  <c r="K66"/>
  <c r="G69" s="1"/>
  <c r="J93" s="1"/>
  <c r="C94" s="1"/>
  <c r="G94" s="1"/>
</calcChain>
</file>

<file path=xl/sharedStrings.xml><?xml version="1.0" encoding="utf-8"?>
<sst xmlns="http://schemas.openxmlformats.org/spreadsheetml/2006/main" count="207" uniqueCount="147">
  <si>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</si>
  <si>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</si>
  <si>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</si>
  <si>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5/3</t>
  </si>
  <si>
    <t xml:space="preserve">по ул.     Румянцева    за   </t>
  </si>
  <si>
    <t xml:space="preserve">1. В </t>
  </si>
  <si>
    <t>г.   по дому</t>
  </si>
  <si>
    <t xml:space="preserve">     5/3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</si>
  <si>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</si>
  <si>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</si>
  <si>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руб.  (   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</si>
  <si>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</si>
  <si>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</si>
  <si>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</si>
  <si>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</si>
  <si>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кв.3-             </t>
  </si>
  <si>
    <t>руб.</t>
  </si>
  <si>
    <t>кв.36 -</t>
  </si>
  <si>
    <t>кв.45</t>
  </si>
  <si>
    <t xml:space="preserve">кв. 18 -  </t>
  </si>
  <si>
    <t xml:space="preserve">кв.37 -      </t>
  </si>
  <si>
    <t>кв.52</t>
  </si>
  <si>
    <t xml:space="preserve">кв.27-          </t>
  </si>
  <si>
    <t xml:space="preserve">кв.41-   </t>
  </si>
  <si>
    <t xml:space="preserve">кв.53 -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</si>
  <si>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</si>
  <si>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</si>
  <si>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</si>
  <si>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</si>
  <si>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</si>
  <si>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</si>
  <si>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3.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</si>
  <si>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</si>
  <si>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</si>
  <si>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</si>
  <si>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</si>
  <si>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</si>
  <si>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</si>
  <si>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</si>
  <si>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</si>
  <si>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</si>
  <si>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</si>
  <si>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Экспл. участок в  5/1 (монтаж эл.пр.  в помещениях III,IV,VIII) (22,22%).</t>
  </si>
  <si>
    <t>м.</t>
  </si>
  <si>
    <t>Экспл. участок в  5/1 (отделочные работы в помещений  III, IV)   (22,22%).</t>
  </si>
  <si>
    <t>шт.</t>
  </si>
  <si>
    <t>Экспл. участок в  5/1 (раковина и унитаз в помещении  IV) (22,22%).</t>
  </si>
  <si>
    <t>Замена ламп накаливания на энергосберегающие в под-е 1,3,5 этажи</t>
  </si>
  <si>
    <t>Установка датчиков движения в тамбуре, монтаж светильника на 9 эт.</t>
  </si>
  <si>
    <t>Табличка в лифт "Дежурный лифтер".</t>
  </si>
  <si>
    <t>Монтаж резинового коврика перед лестничным маршем,</t>
  </si>
  <si>
    <t>м</t>
  </si>
  <si>
    <t>и  пластикового коврика в тамбуре подъезда.</t>
  </si>
  <si>
    <t>Уборка снега с кровли.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</si>
  <si>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</si>
  <si>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марте (22,22%).</t>
  </si>
  <si>
    <t>маш/час</t>
  </si>
  <si>
    <t xml:space="preserve">Вывоз строительного мусора и негабаритных отходов (22,22%).   </t>
  </si>
  <si>
    <r>
      <t>м</t>
    </r>
    <r>
      <rPr>
        <sz val="11"/>
        <color theme="1"/>
        <rFont val="Calibri"/>
        <family val="2"/>
        <charset val="204"/>
      </rPr>
      <t>³</t>
    </r>
  </si>
  <si>
    <t>Ремонт наружного освещения, монтаж розетки и светильника на чердаке.</t>
  </si>
  <si>
    <t>Установка розетки и светильника на чердаке.</t>
  </si>
  <si>
    <t>Генеральная уборка подъезда  в апреле</t>
  </si>
  <si>
    <t>Благоустройство территории ( чернозем)</t>
  </si>
  <si>
    <t>т.</t>
  </si>
  <si>
    <t>Ремонт наружной стены дома  (запениваниепустот и штукатурка).</t>
  </si>
  <si>
    <t>−</t>
  </si>
  <si>
    <t>Реконструкцияция фановых труб (монтажвакуумных клапанов).</t>
  </si>
  <si>
    <t>Ремонт освещения в подъезде (по предписанию жил. инспекции).</t>
  </si>
  <si>
    <t>Замена поломанной плитки на площадках и лестничных маршах.</t>
  </si>
  <si>
    <t>Замена вакуумных клапанов ( после кражи).</t>
  </si>
  <si>
    <t>Установка ручек на оконные блоки в подъезде.</t>
  </si>
  <si>
    <t>Ремонт ограждений перед входом в подъезд (столбы).</t>
  </si>
  <si>
    <t>Установка оконного стеклопакета на лестничном марше между 2 и 3 этажами.</t>
  </si>
  <si>
    <t>Монтаж таблички с номером дома и названием улицы.</t>
  </si>
  <si>
    <t>Разовый вывоз мусора и негабаритных отходов в марте (22,22%).</t>
  </si>
  <si>
    <t>Разовый вывоз мусора и негабаритных отходов в августе (22,22%).</t>
  </si>
  <si>
    <t>Разовый вывоз мусора и негабаритных отходов в сентябре (22,22%).</t>
  </si>
  <si>
    <t>Разовый вывоз мусора и негабаритных отходов в ноябре (22,22%).</t>
  </si>
  <si>
    <t>Наклейки - обозначения в ИТП.</t>
  </si>
  <si>
    <t>компл.</t>
  </si>
  <si>
    <t>Замена термометров в ИТП (34,3%).</t>
  </si>
  <si>
    <t>Замена манометров в ИТП (34,3%).</t>
  </si>
  <si>
    <t>Изготовление стола-верстака для столярно-слесарных работ  (16,5%).</t>
  </si>
  <si>
    <t>Техническое освидетельствование лифта</t>
  </si>
  <si>
    <t>Тех.обслуживание ТП"Профсоюзная" от 01.10.2012 (20,4%)</t>
  </si>
  <si>
    <t>мес.</t>
  </si>
  <si>
    <t>Монтаж стабилизатора напряжения в машинном отделении лифта.</t>
  </si>
  <si>
    <t>Монтаж табличек "Осторожно падение снега с крыши"</t>
  </si>
  <si>
    <t>Изготовление информационных листовок.</t>
  </si>
  <si>
    <t>Установка новогодней елки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</si>
  <si>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</si>
  <si>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</si>
  <si>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</si>
  <si>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</si>
  <si>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</si>
  <si>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</si>
  <si>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</si>
  <si>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</si>
  <si>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</si>
  <si>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</si>
  <si>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</si>
  <si>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</si>
  <si>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</si>
  <si>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</si>
  <si>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</si>
  <si>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</si>
  <si>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</si>
  <si>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</si>
  <si>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</si>
  <si>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</si>
  <si>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</si>
  <si>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</si>
  <si>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</si>
  <si>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</si>
  <si>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</si>
  <si>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</si>
  <si>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</si>
  <si>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</si>
  <si>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</si>
  <si>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</si>
  <si>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</si>
  <si>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</si>
  <si>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</si>
  <si>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</si>
  <si>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</si>
  <si>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</si>
  <si>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поверка (замена) манометров и термометров</t>
  </si>
  <si>
    <t xml:space="preserve"> - установка новогодней елки или посадка постоянной</t>
  </si>
  <si>
    <t xml:space="preserve"> - благоустройство территории</t>
  </si>
  <si>
    <t xml:space="preserve"> - обслуживание ТП и кабельных линий</t>
  </si>
  <si>
    <t xml:space="preserve"> - монтаж  ограждений межлестничных пролетов</t>
  </si>
  <si>
    <t xml:space="preserve"> - устройство комнаты для уборщицы</t>
  </si>
  <si>
    <t xml:space="preserve"> - передача бесхозных инженерных сетей</t>
  </si>
  <si>
    <t xml:space="preserve"> - монтаж вакуумных клапанов на фановых прубопроводах</t>
  </si>
  <si>
    <t xml:space="preserve"> - непредвиденные затраты (компенсаторы, арматура, эл.арматура, замки и т.д.)</t>
  </si>
  <si>
    <t xml:space="preserve"> - техническое освидетельствование лифта</t>
  </si>
  <si>
    <t xml:space="preserve"> - мероприятия по энергоресурсосбережению</t>
  </si>
  <si>
    <t xml:space="preserve"> ИТОГО  ориентировочно:</t>
  </si>
  <si>
    <t>рублей</t>
  </si>
  <si>
    <t>Что  с   учетом    перерасхода (+) или экономии (-)   средств   в   2013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</si>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</sst>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/>
    <xf numFmtId="4" fontId="1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6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0" fillId="0" borderId="0" xfId="0" applyBorder="1"/>
    <xf numFmtId="0" fontId="1" fillId="0" borderId="0" xfId="0" applyFont="1" applyBorder="1" applyAlignment="1"/>
    <xf numFmtId="4" fontId="6" fillId="0" borderId="0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4" fontId="7" fillId="0" borderId="14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2" fontId="7" fillId="0" borderId="14" xfId="0" applyNumberFormat="1" applyFont="1" applyFill="1" applyBorder="1" applyAlignment="1">
      <alignment horizontal="right"/>
    </xf>
    <xf numFmtId="2" fontId="7" fillId="0" borderId="15" xfId="0" applyNumberFormat="1" applyFont="1" applyFill="1" applyBorder="1" applyAlignment="1">
      <alignment horizontal="right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2" fontId="0" fillId="0" borderId="14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0" fillId="0" borderId="15" xfId="0" applyBorder="1" applyAlignment="1">
      <alignment horizontal="right"/>
    </xf>
    <xf numFmtId="2" fontId="0" fillId="0" borderId="14" xfId="0" applyNumberFormat="1" applyBorder="1" applyAlignment="1"/>
    <xf numFmtId="2" fontId="0" fillId="0" borderId="15" xfId="0" applyNumberFormat="1" applyBorder="1" applyAlignment="1"/>
    <xf numFmtId="0" fontId="7" fillId="0" borderId="1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7" fillId="0" borderId="1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1" fillId="0" borderId="10" xfId="0" applyNumberFormat="1" applyFont="1" applyBorder="1" applyAlignment="1"/>
    <xf numFmtId="4" fontId="1" fillId="0" borderId="12" xfId="0" applyNumberFormat="1" applyFont="1" applyBorder="1" applyAlignment="1"/>
    <xf numFmtId="0" fontId="3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topLeftCell="A64" workbookViewId="0">
      <selection activeCell="K98" sqref="K98"/>
    </sheetView>
  </sheetViews>
  <sheetFormatPr defaultRowHeight="15"/>
  <cols>
    <col min="1" max="1" width="6.42578125" customWidth="1"/>
    <col min="3" max="3" width="10.28515625" customWidth="1"/>
    <col min="4" max="4" width="7.85546875" customWidth="1"/>
    <col min="5" max="5" width="9.7109375" customWidth="1"/>
    <col min="7" max="7" width="11.85546875" customWidth="1"/>
    <col min="8" max="8" width="10.42578125" customWidth="1"/>
    <col min="9" max="9" width="9.42578125" customWidth="1"/>
    <col min="10" max="10" width="11" customWidth="1"/>
    <col min="11" max="11" width="6.5703125" customWidth="1"/>
    <col min="12" max="12" width="4.42578125" customWidth="1"/>
  </cols>
  <sheetData>
    <row r="1" spans="1:12">
      <c r="K1" s="1"/>
    </row>
    <row r="2" spans="1:12" ht="18.7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8.7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8.75">
      <c r="A4" s="2"/>
      <c r="B4" s="3"/>
      <c r="C4" s="2"/>
      <c r="D4" s="4" t="s">
        <v>2</v>
      </c>
      <c r="E4" s="5" t="s">
        <v>3</v>
      </c>
      <c r="F4" s="6" t="s">
        <v>4</v>
      </c>
      <c r="G4" s="6"/>
      <c r="H4" s="6"/>
      <c r="I4" s="6">
        <v>2013</v>
      </c>
      <c r="J4" s="6"/>
    </row>
    <row r="6" spans="1:12" ht="15.75">
      <c r="A6" s="7" t="s">
        <v>5</v>
      </c>
      <c r="B6" s="8">
        <v>2013</v>
      </c>
      <c r="C6" t="s">
        <v>6</v>
      </c>
      <c r="D6" s="9" t="s">
        <v>7</v>
      </c>
      <c r="E6" s="10">
        <v>2889.8</v>
      </c>
      <c r="F6" t="s">
        <v>8</v>
      </c>
    </row>
    <row r="7" spans="1:12" ht="15.75">
      <c r="A7" s="128">
        <v>1731119.88</v>
      </c>
      <c r="B7" s="128"/>
      <c r="C7" s="11" t="s">
        <v>9</v>
      </c>
      <c r="G7" s="12">
        <f>(A7-J8)</f>
        <v>1298413.7</v>
      </c>
      <c r="H7" s="13" t="s">
        <v>10</v>
      </c>
      <c r="I7" s="14">
        <f>(G7/A7)*100</f>
        <v>75.004262558639212</v>
      </c>
      <c r="J7" t="s">
        <v>11</v>
      </c>
    </row>
    <row r="8" spans="1:12" ht="15.75">
      <c r="A8" t="s">
        <v>12</v>
      </c>
      <c r="J8" s="15">
        <v>432706.18</v>
      </c>
      <c r="K8" t="s">
        <v>13</v>
      </c>
    </row>
    <row r="9" spans="1:12">
      <c r="A9" t="s">
        <v>14</v>
      </c>
    </row>
    <row r="10" spans="1:12">
      <c r="A10" s="16" t="s">
        <v>15</v>
      </c>
      <c r="B10" s="17">
        <v>31903.26</v>
      </c>
      <c r="C10" s="16" t="s">
        <v>16</v>
      </c>
      <c r="D10" s="16"/>
      <c r="E10" s="16" t="s">
        <v>17</v>
      </c>
      <c r="F10" s="17">
        <v>27082.04</v>
      </c>
      <c r="G10" s="16" t="s">
        <v>16</v>
      </c>
      <c r="H10" s="16"/>
      <c r="I10" s="16" t="s">
        <v>18</v>
      </c>
      <c r="J10" s="17">
        <v>21965.85</v>
      </c>
      <c r="K10" s="16" t="s">
        <v>16</v>
      </c>
      <c r="L10" s="16"/>
    </row>
    <row r="11" spans="1:12">
      <c r="A11" s="16" t="s">
        <v>19</v>
      </c>
      <c r="B11" s="17">
        <v>22396.51</v>
      </c>
      <c r="C11" s="16" t="s">
        <v>16</v>
      </c>
      <c r="D11" s="16"/>
      <c r="E11" s="16" t="s">
        <v>20</v>
      </c>
      <c r="F11" s="17">
        <v>27069.49</v>
      </c>
      <c r="G11" s="16" t="s">
        <v>16</v>
      </c>
      <c r="H11" s="16"/>
      <c r="I11" s="16" t="s">
        <v>21</v>
      </c>
      <c r="J11" s="17">
        <v>13193.79</v>
      </c>
      <c r="K11" s="16" t="s">
        <v>16</v>
      </c>
      <c r="L11" s="16"/>
    </row>
    <row r="12" spans="1:12">
      <c r="A12" s="16" t="s">
        <v>22</v>
      </c>
      <c r="B12" s="17">
        <v>27492.21</v>
      </c>
      <c r="C12" s="16" t="s">
        <v>16</v>
      </c>
      <c r="D12" s="16"/>
      <c r="E12" s="16" t="s">
        <v>23</v>
      </c>
      <c r="F12" s="17">
        <v>30706.63</v>
      </c>
      <c r="G12" s="16" t="s">
        <v>16</v>
      </c>
      <c r="H12" s="16"/>
      <c r="I12" s="16" t="s">
        <v>24</v>
      </c>
      <c r="J12" s="17">
        <v>31136.81</v>
      </c>
      <c r="K12" s="16" t="s">
        <v>16</v>
      </c>
      <c r="L12" s="16"/>
    </row>
    <row r="13" spans="1:12">
      <c r="B13" s="18"/>
    </row>
    <row r="14" spans="1:12" ht="15.75">
      <c r="A14" t="s">
        <v>25</v>
      </c>
      <c r="J14" s="19">
        <f>G15+G16+G17+G18</f>
        <v>432706.18000000005</v>
      </c>
      <c r="K14" s="20"/>
    </row>
    <row r="15" spans="1:12">
      <c r="A15" s="21" t="s">
        <v>26</v>
      </c>
      <c r="B15" t="s">
        <v>27</v>
      </c>
      <c r="G15" s="12">
        <f>(J8*43.5/100)</f>
        <v>188227.18829999998</v>
      </c>
      <c r="H15" t="s">
        <v>16</v>
      </c>
    </row>
    <row r="16" spans="1:12">
      <c r="A16" s="21" t="s">
        <v>26</v>
      </c>
      <c r="B16" t="s">
        <v>28</v>
      </c>
      <c r="G16" s="12">
        <f>(J8*36.6/100)</f>
        <v>158370.46188000002</v>
      </c>
      <c r="H16" t="s">
        <v>16</v>
      </c>
    </row>
    <row r="17" spans="1:12">
      <c r="A17" s="21" t="s">
        <v>26</v>
      </c>
      <c r="B17" t="s">
        <v>29</v>
      </c>
      <c r="G17" s="12">
        <f>(J8*12.5/100)</f>
        <v>54088.272499999999</v>
      </c>
      <c r="H17" t="s">
        <v>16</v>
      </c>
      <c r="K17" s="11"/>
      <c r="L17" s="9"/>
    </row>
    <row r="18" spans="1:12">
      <c r="A18" s="21" t="s">
        <v>26</v>
      </c>
      <c r="B18" t="s">
        <v>30</v>
      </c>
      <c r="G18" s="12">
        <f>(J8*7.4/100)</f>
        <v>32020.257320000004</v>
      </c>
      <c r="H18" t="s">
        <v>16</v>
      </c>
    </row>
    <row r="19" spans="1:12">
      <c r="B19" s="18"/>
    </row>
    <row r="20" spans="1:12">
      <c r="A20" s="22" t="s">
        <v>31</v>
      </c>
      <c r="G20" s="12">
        <f>E6*4.5*12/1.03</f>
        <v>151504.07766990291</v>
      </c>
      <c r="H20" t="s">
        <v>32</v>
      </c>
    </row>
    <row r="21" spans="1:12" ht="15.75" thickBot="1">
      <c r="A21" s="129">
        <f>(G20*I7/100)</f>
        <v>113634.51620257866</v>
      </c>
      <c r="B21" s="129"/>
      <c r="C21" t="s">
        <v>33</v>
      </c>
    </row>
    <row r="22" spans="1:12">
      <c r="A22" s="23" t="s">
        <v>2</v>
      </c>
      <c r="B22" s="130" t="s">
        <v>34</v>
      </c>
      <c r="C22" s="131"/>
      <c r="D22" s="131"/>
      <c r="E22" s="131"/>
      <c r="F22" s="131"/>
      <c r="G22" s="131"/>
      <c r="H22" s="132"/>
      <c r="I22" s="23" t="s">
        <v>35</v>
      </c>
      <c r="J22" s="24" t="s">
        <v>36</v>
      </c>
      <c r="K22" s="130" t="s">
        <v>37</v>
      </c>
      <c r="L22" s="132"/>
    </row>
    <row r="23" spans="1:12" ht="15.75" thickBot="1">
      <c r="A23" s="25" t="s">
        <v>38</v>
      </c>
      <c r="B23" s="67"/>
      <c r="C23" s="68"/>
      <c r="D23" s="68"/>
      <c r="E23" s="68"/>
      <c r="F23" s="68"/>
      <c r="G23" s="68"/>
      <c r="H23" s="69"/>
      <c r="I23" s="25" t="s">
        <v>39</v>
      </c>
      <c r="J23" s="26"/>
      <c r="K23" s="120" t="s">
        <v>40</v>
      </c>
      <c r="L23" s="121"/>
    </row>
    <row r="24" spans="1:12" ht="15.75" thickBot="1">
      <c r="A24" s="27"/>
      <c r="B24" s="122" t="s">
        <v>41</v>
      </c>
      <c r="C24" s="123"/>
      <c r="D24" s="123"/>
      <c r="E24" s="123"/>
      <c r="F24" s="123"/>
      <c r="G24" s="123"/>
      <c r="H24" s="124"/>
      <c r="I24" s="27"/>
      <c r="J24" s="28"/>
      <c r="K24" s="125">
        <v>16238.367052427195</v>
      </c>
      <c r="L24" s="126"/>
    </row>
    <row r="25" spans="1:12">
      <c r="A25" s="29">
        <v>1</v>
      </c>
      <c r="B25" s="114" t="s">
        <v>42</v>
      </c>
      <c r="C25" s="115"/>
      <c r="D25" s="115"/>
      <c r="E25" s="115"/>
      <c r="F25" s="115"/>
      <c r="G25" s="115"/>
      <c r="H25" s="119"/>
      <c r="I25" s="30" t="s">
        <v>43</v>
      </c>
      <c r="J25" s="31">
        <v>50</v>
      </c>
      <c r="K25" s="106">
        <f>(5000+11028)*0.2</f>
        <v>3205.6000000000004</v>
      </c>
      <c r="L25" s="107"/>
    </row>
    <row r="26" spans="1:12">
      <c r="A26" s="29">
        <v>2</v>
      </c>
      <c r="B26" s="114" t="s">
        <v>44</v>
      </c>
      <c r="C26" s="115"/>
      <c r="D26" s="115"/>
      <c r="E26" s="115"/>
      <c r="F26" s="115"/>
      <c r="G26" s="115"/>
      <c r="H26" s="119"/>
      <c r="I26" s="32" t="s">
        <v>45</v>
      </c>
      <c r="J26" s="33">
        <v>1</v>
      </c>
      <c r="K26" s="98">
        <f>26200*0.2</f>
        <v>5240</v>
      </c>
      <c r="L26" s="99"/>
    </row>
    <row r="27" spans="1:12">
      <c r="A27" s="29">
        <v>3</v>
      </c>
      <c r="B27" s="108" t="s">
        <v>46</v>
      </c>
      <c r="C27" s="109"/>
      <c r="D27" s="109"/>
      <c r="E27" s="109"/>
      <c r="F27" s="109"/>
      <c r="G27" s="109"/>
      <c r="H27" s="110"/>
      <c r="I27" s="32" t="s">
        <v>45</v>
      </c>
      <c r="J27" s="34">
        <v>2</v>
      </c>
      <c r="K27" s="98">
        <f>7500*0.2</f>
        <v>1500</v>
      </c>
      <c r="L27" s="99"/>
    </row>
    <row r="28" spans="1:12">
      <c r="A28" s="29">
        <v>4</v>
      </c>
      <c r="B28" s="108" t="s">
        <v>47</v>
      </c>
      <c r="C28" s="109"/>
      <c r="D28" s="109"/>
      <c r="E28" s="109"/>
      <c r="F28" s="109"/>
      <c r="G28" s="109"/>
      <c r="H28" s="110"/>
      <c r="I28" s="32" t="s">
        <v>45</v>
      </c>
      <c r="J28" s="34">
        <v>4</v>
      </c>
      <c r="K28" s="98">
        <f>770*0.2</f>
        <v>154</v>
      </c>
      <c r="L28" s="99"/>
    </row>
    <row r="29" spans="1:12">
      <c r="A29" s="29">
        <v>5</v>
      </c>
      <c r="B29" s="91" t="s">
        <v>48</v>
      </c>
      <c r="C29" s="92"/>
      <c r="D29" s="92"/>
      <c r="E29" s="92"/>
      <c r="F29" s="92"/>
      <c r="G29" s="92"/>
      <c r="H29" s="93"/>
      <c r="I29" s="32" t="s">
        <v>45</v>
      </c>
      <c r="J29" s="35">
        <v>3</v>
      </c>
      <c r="K29" s="96">
        <f>1444+700</f>
        <v>2144</v>
      </c>
      <c r="L29" s="97"/>
    </row>
    <row r="30" spans="1:12">
      <c r="A30" s="29">
        <v>6</v>
      </c>
      <c r="B30" s="78" t="s">
        <v>49</v>
      </c>
      <c r="C30" s="60"/>
      <c r="D30" s="60"/>
      <c r="E30" s="60"/>
      <c r="F30" s="60"/>
      <c r="G30" s="60"/>
      <c r="H30" s="61"/>
      <c r="I30" s="32" t="s">
        <v>45</v>
      </c>
      <c r="J30" s="34">
        <v>1</v>
      </c>
      <c r="K30" s="96">
        <v>218.57</v>
      </c>
      <c r="L30" s="97"/>
    </row>
    <row r="31" spans="1:12">
      <c r="A31" s="29">
        <v>7</v>
      </c>
      <c r="B31" s="91" t="s">
        <v>50</v>
      </c>
      <c r="C31" s="92"/>
      <c r="D31" s="92"/>
      <c r="E31" s="92"/>
      <c r="F31" s="92"/>
      <c r="G31" s="92"/>
      <c r="H31" s="93"/>
      <c r="I31" s="32" t="s">
        <v>51</v>
      </c>
      <c r="J31" s="34">
        <v>2.5</v>
      </c>
      <c r="K31" s="96">
        <v>4200</v>
      </c>
      <c r="L31" s="97"/>
    </row>
    <row r="32" spans="1:12">
      <c r="A32" s="29"/>
      <c r="B32" s="114" t="s">
        <v>52</v>
      </c>
      <c r="C32" s="115"/>
      <c r="D32" s="115"/>
      <c r="E32" s="115"/>
      <c r="F32" s="115"/>
      <c r="G32" s="115"/>
      <c r="H32" s="115"/>
      <c r="I32" s="32" t="s">
        <v>51</v>
      </c>
      <c r="J32" s="36">
        <v>2.4</v>
      </c>
      <c r="K32" s="106">
        <v>5000</v>
      </c>
      <c r="L32" s="107"/>
    </row>
    <row r="33" spans="1:12" ht="17.25">
      <c r="A33" s="29">
        <v>8</v>
      </c>
      <c r="B33" s="116" t="s">
        <v>53</v>
      </c>
      <c r="C33" s="117"/>
      <c r="D33" s="117"/>
      <c r="E33" s="117"/>
      <c r="F33" s="117"/>
      <c r="G33" s="117"/>
      <c r="H33" s="118"/>
      <c r="I33" s="32" t="s">
        <v>54</v>
      </c>
      <c r="J33" s="33">
        <v>368.4</v>
      </c>
      <c r="K33" s="96">
        <v>3000</v>
      </c>
      <c r="L33" s="97"/>
    </row>
    <row r="34" spans="1:12">
      <c r="A34" s="29">
        <v>9</v>
      </c>
      <c r="B34" s="78" t="s">
        <v>55</v>
      </c>
      <c r="C34" s="60"/>
      <c r="D34" s="60"/>
      <c r="E34" s="60"/>
      <c r="F34" s="60"/>
      <c r="G34" s="60"/>
      <c r="H34" s="61"/>
      <c r="I34" s="32" t="s">
        <v>56</v>
      </c>
      <c r="J34" s="34">
        <v>15</v>
      </c>
      <c r="K34" s="96">
        <f>25500*0.2222</f>
        <v>5666.1</v>
      </c>
      <c r="L34" s="97"/>
    </row>
    <row r="35" spans="1:12">
      <c r="A35" s="29">
        <v>10</v>
      </c>
      <c r="B35" s="91" t="s">
        <v>57</v>
      </c>
      <c r="C35" s="92"/>
      <c r="D35" s="92"/>
      <c r="E35" s="92"/>
      <c r="F35" s="92"/>
      <c r="G35" s="92"/>
      <c r="H35" s="93"/>
      <c r="I35" s="32" t="s">
        <v>58</v>
      </c>
      <c r="J35" s="36">
        <v>3.4</v>
      </c>
      <c r="K35" s="89">
        <v>925</v>
      </c>
      <c r="L35" s="90"/>
    </row>
    <row r="36" spans="1:12">
      <c r="A36" s="29">
        <v>11</v>
      </c>
      <c r="B36" s="78" t="s">
        <v>59</v>
      </c>
      <c r="C36" s="60"/>
      <c r="D36" s="60"/>
      <c r="E36" s="60"/>
      <c r="F36" s="60"/>
      <c r="G36" s="60"/>
      <c r="H36" s="61"/>
      <c r="I36" s="32" t="s">
        <v>45</v>
      </c>
      <c r="J36" s="33">
        <v>2</v>
      </c>
      <c r="K36" s="112">
        <v>1466</v>
      </c>
      <c r="L36" s="113"/>
    </row>
    <row r="37" spans="1:12">
      <c r="A37" s="29">
        <v>12</v>
      </c>
      <c r="B37" s="78" t="s">
        <v>60</v>
      </c>
      <c r="C37" s="60"/>
      <c r="D37" s="60"/>
      <c r="E37" s="60"/>
      <c r="F37" s="60"/>
      <c r="G37" s="60"/>
      <c r="H37" s="61"/>
      <c r="I37" s="32" t="s">
        <v>45</v>
      </c>
      <c r="J37" s="34">
        <v>2</v>
      </c>
      <c r="K37" s="96">
        <f>1466-200-700</f>
        <v>566</v>
      </c>
      <c r="L37" s="97"/>
    </row>
    <row r="38" spans="1:12" ht="17.25">
      <c r="A38" s="29">
        <v>13</v>
      </c>
      <c r="B38" s="78" t="s">
        <v>61</v>
      </c>
      <c r="C38" s="60"/>
      <c r="D38" s="60"/>
      <c r="E38" s="60"/>
      <c r="F38" s="60"/>
      <c r="G38" s="60"/>
      <c r="H38" s="61"/>
      <c r="I38" s="32" t="s">
        <v>54</v>
      </c>
      <c r="J38" s="34">
        <v>396.5</v>
      </c>
      <c r="K38" s="96">
        <v>1000</v>
      </c>
      <c r="L38" s="97"/>
    </row>
    <row r="39" spans="1:12">
      <c r="A39" s="29">
        <v>14</v>
      </c>
      <c r="B39" s="78" t="s">
        <v>62</v>
      </c>
      <c r="C39" s="60"/>
      <c r="D39" s="60"/>
      <c r="E39" s="60"/>
      <c r="F39" s="60"/>
      <c r="G39" s="60"/>
      <c r="H39" s="61"/>
      <c r="I39" s="32" t="s">
        <v>63</v>
      </c>
      <c r="J39" s="32">
        <v>2</v>
      </c>
      <c r="K39" s="98">
        <v>400</v>
      </c>
      <c r="L39" s="111"/>
    </row>
    <row r="40" spans="1:12">
      <c r="A40" s="29">
        <v>15</v>
      </c>
      <c r="B40" s="78" t="s">
        <v>64</v>
      </c>
      <c r="C40" s="60"/>
      <c r="D40" s="60"/>
      <c r="E40" s="60"/>
      <c r="F40" s="60"/>
      <c r="G40" s="60"/>
      <c r="H40" s="61"/>
      <c r="I40" s="37" t="s">
        <v>65</v>
      </c>
      <c r="J40" s="37" t="s">
        <v>65</v>
      </c>
      <c r="K40" s="96">
        <v>3325</v>
      </c>
      <c r="L40" s="97"/>
    </row>
    <row r="41" spans="1:12">
      <c r="A41" s="29">
        <v>16</v>
      </c>
      <c r="B41" s="108" t="s">
        <v>66</v>
      </c>
      <c r="C41" s="109"/>
      <c r="D41" s="109"/>
      <c r="E41" s="109"/>
      <c r="F41" s="109"/>
      <c r="G41" s="109"/>
      <c r="H41" s="110"/>
      <c r="I41" s="30" t="s">
        <v>45</v>
      </c>
      <c r="J41" s="30">
        <v>4</v>
      </c>
      <c r="K41" s="106">
        <f>4*2019</f>
        <v>8076</v>
      </c>
      <c r="L41" s="107"/>
    </row>
    <row r="42" spans="1:12">
      <c r="A42" s="29">
        <v>17</v>
      </c>
      <c r="B42" s="78" t="s">
        <v>67</v>
      </c>
      <c r="C42" s="60"/>
      <c r="D42" s="60"/>
      <c r="E42" s="60"/>
      <c r="F42" s="60"/>
      <c r="G42" s="60"/>
      <c r="H42" s="61"/>
      <c r="I42" s="30" t="s">
        <v>45</v>
      </c>
      <c r="J42" s="33">
        <f>18+9</f>
        <v>27</v>
      </c>
      <c r="K42" s="98">
        <f>4603+2000</f>
        <v>6603</v>
      </c>
      <c r="L42" s="99"/>
    </row>
    <row r="43" spans="1:12">
      <c r="A43" s="29">
        <v>18</v>
      </c>
      <c r="B43" s="78" t="s">
        <v>68</v>
      </c>
      <c r="C43" s="60"/>
      <c r="D43" s="60"/>
      <c r="E43" s="60"/>
      <c r="F43" s="60"/>
      <c r="G43" s="60"/>
      <c r="H43" s="61"/>
      <c r="I43" s="30" t="s">
        <v>45</v>
      </c>
      <c r="J43" s="33">
        <v>39</v>
      </c>
      <c r="K43" s="98">
        <v>1960</v>
      </c>
      <c r="L43" s="99"/>
    </row>
    <row r="44" spans="1:12">
      <c r="A44" s="29">
        <v>19</v>
      </c>
      <c r="B44" s="108" t="s">
        <v>69</v>
      </c>
      <c r="C44" s="109"/>
      <c r="D44" s="109"/>
      <c r="E44" s="109"/>
      <c r="F44" s="109"/>
      <c r="G44" s="109"/>
      <c r="H44" s="110"/>
      <c r="I44" s="30" t="s">
        <v>45</v>
      </c>
      <c r="J44" s="30">
        <v>4</v>
      </c>
      <c r="K44" s="106">
        <v>8076</v>
      </c>
      <c r="L44" s="107"/>
    </row>
    <row r="45" spans="1:12">
      <c r="A45" s="29">
        <v>20</v>
      </c>
      <c r="B45" s="78" t="s">
        <v>70</v>
      </c>
      <c r="C45" s="60"/>
      <c r="D45" s="60"/>
      <c r="E45" s="60"/>
      <c r="F45" s="60"/>
      <c r="G45" s="60"/>
      <c r="H45" s="61"/>
      <c r="I45" s="30" t="s">
        <v>45</v>
      </c>
      <c r="J45" s="33">
        <v>2</v>
      </c>
      <c r="K45" s="98">
        <v>300</v>
      </c>
      <c r="L45" s="99"/>
    </row>
    <row r="46" spans="1:12">
      <c r="A46" s="29">
        <v>21</v>
      </c>
      <c r="B46" s="78" t="s">
        <v>71</v>
      </c>
      <c r="C46" s="60"/>
      <c r="D46" s="60"/>
      <c r="E46" s="60"/>
      <c r="F46" s="60"/>
      <c r="G46" s="60"/>
      <c r="H46" s="61"/>
      <c r="I46" s="30" t="s">
        <v>45</v>
      </c>
      <c r="J46" s="33">
        <v>4</v>
      </c>
      <c r="K46" s="98">
        <v>500</v>
      </c>
      <c r="L46" s="99"/>
    </row>
    <row r="47" spans="1:12">
      <c r="A47" s="29">
        <v>22</v>
      </c>
      <c r="B47" s="78" t="s">
        <v>72</v>
      </c>
      <c r="C47" s="60"/>
      <c r="D47" s="60"/>
      <c r="E47" s="60"/>
      <c r="F47" s="60"/>
      <c r="G47" s="60"/>
      <c r="H47" s="61"/>
      <c r="I47" s="32" t="s">
        <v>45</v>
      </c>
      <c r="J47" s="36">
        <v>1</v>
      </c>
      <c r="K47" s="98">
        <v>4490</v>
      </c>
      <c r="L47" s="99"/>
    </row>
    <row r="48" spans="1:12">
      <c r="A48" s="29">
        <v>23</v>
      </c>
      <c r="B48" s="78" t="s">
        <v>73</v>
      </c>
      <c r="C48" s="60"/>
      <c r="D48" s="60"/>
      <c r="E48" s="60"/>
      <c r="F48" s="60"/>
      <c r="G48" s="60"/>
      <c r="H48" s="61"/>
      <c r="I48" s="30" t="s">
        <v>45</v>
      </c>
      <c r="J48" s="33">
        <v>1</v>
      </c>
      <c r="K48" s="98">
        <v>865</v>
      </c>
      <c r="L48" s="99"/>
    </row>
    <row r="49" spans="1:12">
      <c r="A49" s="29">
        <v>24</v>
      </c>
      <c r="B49" s="91" t="s">
        <v>74</v>
      </c>
      <c r="C49" s="92"/>
      <c r="D49" s="92"/>
      <c r="E49" s="92"/>
      <c r="F49" s="92"/>
      <c r="G49" s="92"/>
      <c r="H49" s="93"/>
      <c r="I49" s="32" t="s">
        <v>58</v>
      </c>
      <c r="J49" s="38">
        <v>6.5</v>
      </c>
      <c r="K49" s="94">
        <f>1885*0.2222</f>
        <v>418.84700000000004</v>
      </c>
      <c r="L49" s="95"/>
    </row>
    <row r="50" spans="1:12">
      <c r="A50" s="29">
        <v>25</v>
      </c>
      <c r="B50" s="91" t="s">
        <v>75</v>
      </c>
      <c r="C50" s="92"/>
      <c r="D50" s="92"/>
      <c r="E50" s="92"/>
      <c r="F50" s="92"/>
      <c r="G50" s="92"/>
      <c r="H50" s="93"/>
      <c r="I50" s="32" t="s">
        <v>58</v>
      </c>
      <c r="J50" s="36">
        <v>4</v>
      </c>
      <c r="K50" s="106">
        <f>290*4*0.2222</f>
        <v>257.75200000000001</v>
      </c>
      <c r="L50" s="107"/>
    </row>
    <row r="51" spans="1:12">
      <c r="A51" s="29">
        <v>26</v>
      </c>
      <c r="B51" s="91" t="s">
        <v>76</v>
      </c>
      <c r="C51" s="92"/>
      <c r="D51" s="92"/>
      <c r="E51" s="92"/>
      <c r="F51" s="92"/>
      <c r="G51" s="92"/>
      <c r="H51" s="93"/>
      <c r="I51" s="32" t="s">
        <v>58</v>
      </c>
      <c r="J51" s="39">
        <f>2.712+2.9</f>
        <v>5.6120000000000001</v>
      </c>
      <c r="K51" s="98">
        <f>(2.712*212*0.2222)+(2.9*290*0.2222)</f>
        <v>314.62275680000005</v>
      </c>
      <c r="L51" s="99"/>
    </row>
    <row r="52" spans="1:12">
      <c r="A52" s="29">
        <v>27</v>
      </c>
      <c r="B52" s="91" t="s">
        <v>77</v>
      </c>
      <c r="C52" s="92"/>
      <c r="D52" s="92"/>
      <c r="E52" s="92"/>
      <c r="F52" s="92"/>
      <c r="G52" s="92"/>
      <c r="H52" s="93"/>
      <c r="I52" s="32" t="s">
        <v>58</v>
      </c>
      <c r="J52" s="39">
        <v>6</v>
      </c>
      <c r="K52" s="98">
        <f>1740*0.2222</f>
        <v>386.62800000000004</v>
      </c>
      <c r="L52" s="99"/>
    </row>
    <row r="53" spans="1:12">
      <c r="A53" s="29">
        <v>28</v>
      </c>
      <c r="B53" s="101" t="s">
        <v>78</v>
      </c>
      <c r="C53" s="102"/>
      <c r="D53" s="102"/>
      <c r="E53" s="102"/>
      <c r="F53" s="102"/>
      <c r="G53" s="102"/>
      <c r="H53" s="103"/>
      <c r="I53" s="30" t="s">
        <v>79</v>
      </c>
      <c r="J53" s="40">
        <v>1</v>
      </c>
      <c r="K53" s="98">
        <f>6432/32</f>
        <v>201</v>
      </c>
      <c r="L53" s="99"/>
    </row>
    <row r="54" spans="1:12">
      <c r="A54" s="29">
        <v>29</v>
      </c>
      <c r="B54" s="78" t="s">
        <v>80</v>
      </c>
      <c r="C54" s="60"/>
      <c r="D54" s="60"/>
      <c r="E54" s="60"/>
      <c r="F54" s="60"/>
      <c r="G54" s="60"/>
      <c r="H54" s="61"/>
      <c r="I54" s="32" t="s">
        <v>45</v>
      </c>
      <c r="J54" s="41">
        <v>4</v>
      </c>
      <c r="K54" s="104">
        <f>4*116.8*0.343</f>
        <v>160.24960000000002</v>
      </c>
      <c r="L54" s="105"/>
    </row>
    <row r="55" spans="1:12">
      <c r="A55" s="29">
        <v>30</v>
      </c>
      <c r="B55" s="78" t="s">
        <v>81</v>
      </c>
      <c r="C55" s="60"/>
      <c r="D55" s="60"/>
      <c r="E55" s="60"/>
      <c r="F55" s="60"/>
      <c r="G55" s="60"/>
      <c r="H55" s="61"/>
      <c r="I55" s="32" t="s">
        <v>45</v>
      </c>
      <c r="J55" s="41">
        <v>4</v>
      </c>
      <c r="K55" s="104">
        <f>4*319.2*0.343</f>
        <v>437.94240000000002</v>
      </c>
      <c r="L55" s="105"/>
    </row>
    <row r="56" spans="1:12">
      <c r="A56" s="29">
        <v>31</v>
      </c>
      <c r="B56" s="101" t="s">
        <v>73</v>
      </c>
      <c r="C56" s="102"/>
      <c r="D56" s="102"/>
      <c r="E56" s="102"/>
      <c r="F56" s="102"/>
      <c r="G56" s="102"/>
      <c r="H56" s="103"/>
      <c r="I56" s="32" t="s">
        <v>45</v>
      </c>
      <c r="J56" s="36">
        <v>1</v>
      </c>
      <c r="K56" s="98">
        <f>(1730+100+600+2000)/2</f>
        <v>2215</v>
      </c>
      <c r="L56" s="99"/>
    </row>
    <row r="57" spans="1:12">
      <c r="A57" s="29">
        <v>32</v>
      </c>
      <c r="B57" s="78" t="s">
        <v>82</v>
      </c>
      <c r="C57" s="60"/>
      <c r="D57" s="60"/>
      <c r="E57" s="60"/>
      <c r="F57" s="60"/>
      <c r="G57" s="60"/>
      <c r="H57" s="61"/>
      <c r="I57" s="32" t="s">
        <v>45</v>
      </c>
      <c r="J57" s="41">
        <v>1</v>
      </c>
      <c r="K57" s="104">
        <f>(5012+5000)*0.165</f>
        <v>1651.98</v>
      </c>
      <c r="L57" s="105"/>
    </row>
    <row r="58" spans="1:12">
      <c r="A58" s="29">
        <v>33</v>
      </c>
      <c r="B58" s="78" t="s">
        <v>83</v>
      </c>
      <c r="C58" s="60"/>
      <c r="D58" s="60"/>
      <c r="E58" s="60"/>
      <c r="F58" s="60"/>
      <c r="G58" s="60"/>
      <c r="H58" s="61"/>
      <c r="I58" s="32" t="s">
        <v>45</v>
      </c>
      <c r="J58" s="34">
        <v>1</v>
      </c>
      <c r="K58" s="96">
        <v>6500</v>
      </c>
      <c r="L58" s="97"/>
    </row>
    <row r="59" spans="1:12">
      <c r="A59" s="29">
        <v>34</v>
      </c>
      <c r="B59" s="78" t="s">
        <v>84</v>
      </c>
      <c r="C59" s="60"/>
      <c r="D59" s="60"/>
      <c r="E59" s="60"/>
      <c r="F59" s="60"/>
      <c r="G59" s="60"/>
      <c r="H59" s="61"/>
      <c r="I59" s="32" t="s">
        <v>85</v>
      </c>
      <c r="J59" s="8">
        <v>12</v>
      </c>
      <c r="K59" s="94">
        <f>4500*0.204*12</f>
        <v>11015.999999999998</v>
      </c>
      <c r="L59" s="95"/>
    </row>
    <row r="60" spans="1:12">
      <c r="A60" s="29">
        <v>35</v>
      </c>
      <c r="B60" s="78" t="s">
        <v>86</v>
      </c>
      <c r="C60" s="60"/>
      <c r="D60" s="60"/>
      <c r="E60" s="60"/>
      <c r="F60" s="60"/>
      <c r="G60" s="60"/>
      <c r="H60" s="61"/>
      <c r="I60" s="32" t="s">
        <v>45</v>
      </c>
      <c r="J60" s="36">
        <v>1</v>
      </c>
      <c r="K60" s="98">
        <f>30425+4000</f>
        <v>34425</v>
      </c>
      <c r="L60" s="99"/>
    </row>
    <row r="61" spans="1:12">
      <c r="A61" s="29">
        <v>36</v>
      </c>
      <c r="B61" s="78" t="s">
        <v>87</v>
      </c>
      <c r="C61" s="100"/>
      <c r="D61" s="100"/>
      <c r="E61" s="100"/>
      <c r="F61" s="100"/>
      <c r="G61" s="100"/>
      <c r="H61" s="61"/>
      <c r="I61" s="32" t="s">
        <v>45</v>
      </c>
      <c r="J61" s="36">
        <v>1</v>
      </c>
      <c r="K61" s="98">
        <v>507</v>
      </c>
      <c r="L61" s="99"/>
    </row>
    <row r="62" spans="1:12">
      <c r="A62" s="29">
        <v>37</v>
      </c>
      <c r="B62" s="86" t="s">
        <v>88</v>
      </c>
      <c r="C62" s="87"/>
      <c r="D62" s="87"/>
      <c r="E62" s="87"/>
      <c r="F62" s="87"/>
      <c r="G62" s="87"/>
      <c r="H62" s="88"/>
      <c r="I62" s="30" t="s">
        <v>79</v>
      </c>
      <c r="J62" s="40">
        <v>1</v>
      </c>
      <c r="K62" s="89">
        <f>10*9.22</f>
        <v>92.2</v>
      </c>
      <c r="L62" s="90"/>
    </row>
    <row r="63" spans="1:12">
      <c r="A63" s="29">
        <v>38</v>
      </c>
      <c r="B63" s="91" t="s">
        <v>89</v>
      </c>
      <c r="C63" s="92"/>
      <c r="D63" s="92"/>
      <c r="E63" s="92"/>
      <c r="F63" s="92"/>
      <c r="G63" s="92"/>
      <c r="H63" s="93"/>
      <c r="I63" s="32" t="s">
        <v>45</v>
      </c>
      <c r="J63" s="8">
        <v>1</v>
      </c>
      <c r="K63" s="94">
        <f>7891/6</f>
        <v>1315.1666666666667</v>
      </c>
      <c r="L63" s="95"/>
    </row>
    <row r="64" spans="1:12">
      <c r="A64" s="32"/>
      <c r="B64" s="78" t="s">
        <v>90</v>
      </c>
      <c r="C64" s="60"/>
      <c r="D64" s="60"/>
      <c r="E64" s="60"/>
      <c r="F64" s="60"/>
      <c r="G64" s="60"/>
      <c r="H64" s="61"/>
      <c r="I64" s="32"/>
      <c r="J64" s="34"/>
      <c r="K64" s="96">
        <f>SUM(K24:L63)</f>
        <v>145018.02547589384</v>
      </c>
      <c r="L64" s="97"/>
    </row>
    <row r="65" spans="1:12" ht="15.75" thickBot="1">
      <c r="A65" s="32"/>
      <c r="B65" s="78" t="s">
        <v>91</v>
      </c>
      <c r="C65" s="60"/>
      <c r="D65" s="60"/>
      <c r="E65" s="60"/>
      <c r="F65" s="60"/>
      <c r="G65" s="60"/>
      <c r="H65" s="60"/>
      <c r="I65" s="42"/>
      <c r="J65" s="34"/>
      <c r="K65" s="79">
        <f>K64*0.14</f>
        <v>20302.523566625139</v>
      </c>
      <c r="L65" s="80"/>
    </row>
    <row r="66" spans="1:12" ht="16.5" thickBot="1">
      <c r="A66" s="43"/>
      <c r="B66" s="44" t="s">
        <v>92</v>
      </c>
      <c r="C66" s="45"/>
      <c r="D66" s="45"/>
      <c r="E66" s="45"/>
      <c r="F66" s="45"/>
      <c r="G66" s="45"/>
      <c r="H66" s="28"/>
      <c r="I66" s="43"/>
      <c r="J66" s="43"/>
      <c r="K66" s="81">
        <f>K64+K65</f>
        <v>165320.54904251898</v>
      </c>
      <c r="L66" s="82"/>
    </row>
    <row r="67" spans="1:12" ht="15.75">
      <c r="A67" s="46"/>
      <c r="B67" s="47"/>
      <c r="C67" s="47"/>
      <c r="D67" s="47"/>
      <c r="E67" s="47"/>
      <c r="F67" s="47"/>
      <c r="G67" s="47"/>
      <c r="H67" s="47"/>
      <c r="I67" s="46"/>
      <c r="J67" s="46"/>
      <c r="K67" s="48"/>
      <c r="L67" s="48"/>
    </row>
    <row r="68" spans="1:12" ht="15.75">
      <c r="A68" t="s">
        <v>93</v>
      </c>
      <c r="L68" s="48"/>
    </row>
    <row r="69" spans="1:12" ht="15.75">
      <c r="A69" t="s">
        <v>94</v>
      </c>
      <c r="D69" s="8">
        <v>2013</v>
      </c>
      <c r="E69" t="s">
        <v>95</v>
      </c>
      <c r="G69" s="10">
        <f>K66-G20</f>
        <v>13816.47137261607</v>
      </c>
      <c r="H69" t="s">
        <v>96</v>
      </c>
      <c r="L69" s="48"/>
    </row>
    <row r="70" spans="1:12" ht="15.75">
      <c r="D70" s="8"/>
      <c r="G70" s="10"/>
      <c r="L70" s="48"/>
    </row>
    <row r="71" spans="1:12" ht="15.75" thickBot="1">
      <c r="A71" t="s">
        <v>97</v>
      </c>
      <c r="B71" s="8">
        <v>2013</v>
      </c>
      <c r="C71" t="s">
        <v>98</v>
      </c>
    </row>
    <row r="72" spans="1:12">
      <c r="A72" s="49" t="s">
        <v>2</v>
      </c>
      <c r="B72" s="83" t="s">
        <v>99</v>
      </c>
      <c r="C72" s="84"/>
      <c r="D72" s="84"/>
      <c r="E72" s="84"/>
      <c r="F72" s="83" t="s">
        <v>100</v>
      </c>
      <c r="G72" s="84"/>
      <c r="H72" s="85"/>
      <c r="I72" s="83" t="s">
        <v>101</v>
      </c>
      <c r="J72" s="84"/>
      <c r="K72" s="84"/>
      <c r="L72" s="85"/>
    </row>
    <row r="73" spans="1:12" ht="15.75" thickBot="1">
      <c r="A73" s="50"/>
      <c r="B73" s="70"/>
      <c r="C73" s="71"/>
      <c r="D73" s="71"/>
      <c r="E73" s="71"/>
      <c r="F73" s="70"/>
      <c r="G73" s="71"/>
      <c r="H73" s="72"/>
      <c r="I73" s="70" t="s">
        <v>102</v>
      </c>
      <c r="J73" s="71"/>
      <c r="K73" s="71"/>
      <c r="L73" s="72"/>
    </row>
    <row r="74" spans="1:12">
      <c r="A74" s="51" t="s">
        <v>103</v>
      </c>
      <c r="B74" s="73" t="s">
        <v>104</v>
      </c>
      <c r="C74" s="73"/>
      <c r="D74" s="73"/>
      <c r="E74" s="74"/>
      <c r="F74" s="75" t="s">
        <v>105</v>
      </c>
      <c r="G74" s="76"/>
      <c r="H74" s="77"/>
      <c r="I74" s="75" t="s">
        <v>106</v>
      </c>
      <c r="J74" s="76"/>
      <c r="K74" s="76"/>
      <c r="L74" s="77"/>
    </row>
    <row r="75" spans="1:12">
      <c r="A75" s="30" t="s">
        <v>107</v>
      </c>
      <c r="B75" s="60" t="s">
        <v>108</v>
      </c>
      <c r="C75" s="60"/>
      <c r="D75" s="60"/>
      <c r="E75" s="61"/>
      <c r="F75" s="62" t="s">
        <v>109</v>
      </c>
      <c r="G75" s="63"/>
      <c r="H75" s="64"/>
      <c r="I75" s="62" t="s">
        <v>110</v>
      </c>
      <c r="J75" s="63"/>
      <c r="K75" s="63"/>
      <c r="L75" s="64"/>
    </row>
    <row r="76" spans="1:12">
      <c r="A76" s="30" t="s">
        <v>111</v>
      </c>
      <c r="B76" s="60" t="s">
        <v>112</v>
      </c>
      <c r="C76" s="60"/>
      <c r="D76" s="60"/>
      <c r="E76" s="61"/>
      <c r="F76" s="62" t="s">
        <v>113</v>
      </c>
      <c r="G76" s="63"/>
      <c r="H76" s="64"/>
      <c r="I76" s="62" t="s">
        <v>114</v>
      </c>
      <c r="J76" s="63"/>
      <c r="K76" s="63"/>
      <c r="L76" s="64"/>
    </row>
    <row r="77" spans="1:12">
      <c r="A77" s="30" t="s">
        <v>115</v>
      </c>
      <c r="B77" s="60" t="s">
        <v>116</v>
      </c>
      <c r="C77" s="60"/>
      <c r="D77" s="60"/>
      <c r="E77" s="61"/>
      <c r="F77" s="62" t="s">
        <v>117</v>
      </c>
      <c r="G77" s="63"/>
      <c r="H77" s="64"/>
      <c r="I77" s="62" t="s">
        <v>118</v>
      </c>
      <c r="J77" s="63"/>
      <c r="K77" s="63"/>
      <c r="L77" s="64"/>
    </row>
    <row r="78" spans="1:12" ht="15.75" thickBot="1">
      <c r="A78" s="52" t="s">
        <v>119</v>
      </c>
      <c r="B78" s="65" t="s">
        <v>120</v>
      </c>
      <c r="C78" s="65"/>
      <c r="D78" s="65"/>
      <c r="E78" s="66"/>
      <c r="F78" s="67" t="s">
        <v>121</v>
      </c>
      <c r="G78" s="68"/>
      <c r="H78" s="69"/>
      <c r="I78" s="67" t="s">
        <v>122</v>
      </c>
      <c r="J78" s="68"/>
      <c r="K78" s="68"/>
      <c r="L78" s="69"/>
    </row>
    <row r="79" spans="1:12">
      <c r="A79" s="53" t="s">
        <v>123</v>
      </c>
      <c r="B79" s="8">
        <v>2014</v>
      </c>
      <c r="C79" t="s">
        <v>124</v>
      </c>
    </row>
    <row r="80" spans="1:12">
      <c r="A80" s="53" t="s">
        <v>125</v>
      </c>
    </row>
    <row r="81" spans="1:11">
      <c r="A81" s="53" t="s">
        <v>126</v>
      </c>
      <c r="J81" s="18">
        <v>1200</v>
      </c>
      <c r="K81" t="s">
        <v>16</v>
      </c>
    </row>
    <row r="82" spans="1:11">
      <c r="A82" s="53" t="s">
        <v>127</v>
      </c>
      <c r="J82" s="18">
        <v>1000</v>
      </c>
      <c r="K82" t="s">
        <v>16</v>
      </c>
    </row>
    <row r="83" spans="1:11">
      <c r="A83" s="53" t="s">
        <v>128</v>
      </c>
      <c r="J83" s="18">
        <v>10000</v>
      </c>
      <c r="K83" t="s">
        <v>16</v>
      </c>
    </row>
    <row r="84" spans="1:11">
      <c r="A84" s="53" t="s">
        <v>129</v>
      </c>
      <c r="J84" s="18">
        <v>6500</v>
      </c>
      <c r="K84" t="s">
        <v>16</v>
      </c>
    </row>
    <row r="85" spans="1:11">
      <c r="A85" s="53" t="s">
        <v>130</v>
      </c>
      <c r="J85" s="18">
        <v>22000</v>
      </c>
      <c r="K85" t="s">
        <v>16</v>
      </c>
    </row>
    <row r="86" spans="1:11">
      <c r="A86" s="53" t="s">
        <v>131</v>
      </c>
      <c r="J86" s="18">
        <v>30000</v>
      </c>
      <c r="K86" t="s">
        <v>16</v>
      </c>
    </row>
    <row r="87" spans="1:11">
      <c r="A87" s="53" t="s">
        <v>132</v>
      </c>
      <c r="J87" s="18">
        <v>12000</v>
      </c>
      <c r="K87" t="s">
        <v>16</v>
      </c>
    </row>
    <row r="88" spans="1:11">
      <c r="A88" s="53" t="s">
        <v>133</v>
      </c>
      <c r="J88" s="18">
        <v>8000</v>
      </c>
      <c r="K88" t="s">
        <v>16</v>
      </c>
    </row>
    <row r="89" spans="1:11">
      <c r="A89" s="53" t="s">
        <v>134</v>
      </c>
      <c r="J89" s="18">
        <v>30000</v>
      </c>
      <c r="K89" t="s">
        <v>16</v>
      </c>
    </row>
    <row r="90" spans="1:11">
      <c r="A90" s="53" t="s">
        <v>135</v>
      </c>
      <c r="J90" s="18">
        <v>7000</v>
      </c>
      <c r="K90" t="s">
        <v>16</v>
      </c>
    </row>
    <row r="91" spans="1:11">
      <c r="A91" s="53" t="s">
        <v>136</v>
      </c>
      <c r="J91" s="18">
        <v>10000</v>
      </c>
      <c r="K91" t="s">
        <v>16</v>
      </c>
    </row>
    <row r="92" spans="1:11">
      <c r="A92" s="54" t="s">
        <v>137</v>
      </c>
      <c r="J92" s="12">
        <f>SUM(J81:J91)</f>
        <v>137700</v>
      </c>
      <c r="K92" s="55" t="s">
        <v>138</v>
      </c>
    </row>
    <row r="93" spans="1:11">
      <c r="A93" s="53" t="s">
        <v>139</v>
      </c>
      <c r="B93" s="46"/>
      <c r="C93" s="46"/>
      <c r="D93" s="46"/>
      <c r="E93" s="46"/>
      <c r="F93" s="46"/>
      <c r="G93" s="46"/>
      <c r="H93" s="56"/>
      <c r="I93" s="46"/>
      <c r="J93" s="12">
        <f>G69</f>
        <v>13816.47137261607</v>
      </c>
    </row>
    <row r="94" spans="1:11">
      <c r="A94" s="53" t="s">
        <v>140</v>
      </c>
      <c r="B94" s="57"/>
      <c r="C94" s="10">
        <f>J92+J93</f>
        <v>151516.47137261607</v>
      </c>
      <c r="D94" s="57" t="s">
        <v>141</v>
      </c>
      <c r="E94" s="58">
        <v>2014</v>
      </c>
      <c r="F94" t="s">
        <v>142</v>
      </c>
      <c r="G94" s="14">
        <f>C94/(E6*12)</f>
        <v>4.369289436772327</v>
      </c>
      <c r="H94" s="59" t="s">
        <v>143</v>
      </c>
      <c r="I94" t="s">
        <v>144</v>
      </c>
    </row>
    <row r="96" spans="1:11">
      <c r="B96" t="s">
        <v>145</v>
      </c>
    </row>
    <row r="97" spans="2:11">
      <c r="B97" t="s">
        <v>100</v>
      </c>
      <c r="I97" t="s">
        <v>146</v>
      </c>
    </row>
    <row r="98" spans="2:11">
      <c r="K98" s="1"/>
    </row>
  </sheetData>
  <mergeCells count="114">
    <mergeCell ref="A2:L2"/>
    <mergeCell ref="A3:L3"/>
    <mergeCell ref="A7:B7"/>
    <mergeCell ref="A21:B21"/>
    <mergeCell ref="B22:H22"/>
    <mergeCell ref="K22:L22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62:H62"/>
    <mergeCell ref="K62:L62"/>
    <mergeCell ref="B63:H63"/>
    <mergeCell ref="K63:L63"/>
    <mergeCell ref="B64:H64"/>
    <mergeCell ref="K64:L64"/>
    <mergeCell ref="B59:H59"/>
    <mergeCell ref="K59:L59"/>
    <mergeCell ref="B60:H60"/>
    <mergeCell ref="K60:L60"/>
    <mergeCell ref="B61:H61"/>
    <mergeCell ref="K61:L61"/>
    <mergeCell ref="B73:E73"/>
    <mergeCell ref="F73:H73"/>
    <mergeCell ref="I73:L73"/>
    <mergeCell ref="B74:E74"/>
    <mergeCell ref="F74:H74"/>
    <mergeCell ref="I74:L74"/>
    <mergeCell ref="B65:H65"/>
    <mergeCell ref="K65:L65"/>
    <mergeCell ref="K66:L66"/>
    <mergeCell ref="B72:E72"/>
    <mergeCell ref="F72:H72"/>
    <mergeCell ref="I72:L72"/>
    <mergeCell ref="B77:E77"/>
    <mergeCell ref="F77:H77"/>
    <mergeCell ref="I77:L77"/>
    <mergeCell ref="B78:E78"/>
    <mergeCell ref="F78:H78"/>
    <mergeCell ref="I78:L78"/>
    <mergeCell ref="B75:E75"/>
    <mergeCell ref="F75:H75"/>
    <mergeCell ref="I75:L75"/>
    <mergeCell ref="B76:E76"/>
    <mergeCell ref="F76:H76"/>
    <mergeCell ref="I76:L7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2014-04-11T00:45:17Z</dcterms:modified>
</cp:coreProperties>
</file>