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9" i="1"/>
  <c r="G18"/>
  <c r="G17"/>
  <c r="G16"/>
  <c r="H115"/>
  <c r="J112"/>
  <c r="K70"/>
  <c r="K66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2"/>
  <c r="K71" s="1"/>
  <c r="G21"/>
  <c r="J15"/>
  <c r="I7"/>
  <c r="A22" s="1"/>
  <c r="G7"/>
  <c r="K72" l="1"/>
  <c r="K73" s="1"/>
  <c r="K74" s="1"/>
  <c r="G76" s="1"/>
  <c r="J114" s="1"/>
  <c r="C115" s="1"/>
  <c r="F90" s="1"/>
</calcChain>
</file>

<file path=xl/sharedStrings.xml><?xml version="1.0" encoding="utf-8"?>
<sst xmlns="http://schemas.openxmlformats.org/spreadsheetml/2006/main" count="245" uniqueCount="170">
  <si>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</si>
  <si>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</si>
  <si>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</si>
  <si>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33/1</t>
  </si>
  <si>
    <t xml:space="preserve">по ул. Ушаковская  за </t>
  </si>
  <si>
    <t>год</t>
  </si>
  <si>
    <t xml:space="preserve">1.В </t>
  </si>
  <si>
    <t>г.  по дому</t>
  </si>
  <si>
    <t>33/1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</si>
  <si>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</si>
  <si>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</si>
  <si>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рублей 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</si>
  <si>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</si>
  <si>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</si>
  <si>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</si>
  <si>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</si>
  <si>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кв.6 - </t>
  </si>
  <si>
    <t>руб.</t>
  </si>
  <si>
    <t xml:space="preserve">кв. 38-  </t>
  </si>
  <si>
    <t xml:space="preserve">кв. 75-      </t>
  </si>
  <si>
    <t xml:space="preserve">кв.31- </t>
  </si>
  <si>
    <t xml:space="preserve">кв. 53-      </t>
  </si>
  <si>
    <t xml:space="preserve">кв.98-      </t>
  </si>
  <si>
    <t>кв.34</t>
  </si>
  <si>
    <t xml:space="preserve">кв. 67-   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</si>
  <si>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</si>
  <si>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</si>
  <si>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</si>
  <si>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</si>
  <si>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</si>
  <si>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</si>
  <si>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</si>
  <si>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</si>
  <si>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</si>
  <si>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</si>
  <si>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</si>
  <si>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</si>
  <si>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</si>
  <si>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</si>
  <si>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</si>
  <si>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</si>
  <si>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</si>
  <si>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Уборка снега с кровли.</t>
  </si>
  <si>
    <r>
      <t>м</t>
    </r>
    <r>
      <rPr>
        <sz val="11"/>
        <color theme="1"/>
        <rFont val="Calibri"/>
        <family val="2"/>
        <charset val="204"/>
      </rPr>
      <t>²</t>
    </r>
  </si>
  <si>
    <t>Монтаж освещения в слесарной мастерской (светильник, лампа).</t>
  </si>
  <si>
    <t>шт.</t>
  </si>
  <si>
    <t>Замена энергосберег. ламп в подвале, замена лампы ДРЛ над подъездом.</t>
  </si>
  <si>
    <t>Информационная доска для объявлений в подъезде.</t>
  </si>
  <si>
    <t xml:space="preserve">Установка крючка для сумок около подъезда, пружины на дверь в мастерскую. </t>
  </si>
  <si>
    <t>Укрепление решетки между 9-ым и 10-ым этажами.</t>
  </si>
  <si>
    <t>Ремонт кафельной плитки в подъезде на 6-ом и 8-ом  этажах.</t>
  </si>
  <si>
    <t>Генеральная уборка подъезда в май.</t>
  </si>
  <si>
    <t>Генеральная уборка подъезда в сентябрь.</t>
  </si>
  <si>
    <t>Установка светильников на 1-ом этаже, замена ламп ДРЛ наружное освещение (50%).</t>
  </si>
  <si>
    <t>Установка энергосберегающих ламп в ИТП и водомере (50%).</t>
  </si>
  <si>
    <t>Монтаж дополнительного наружного освещения (50%).</t>
  </si>
  <si>
    <t>Изготовление и установка рамки и решетки на приямок в водомер (50%).</t>
  </si>
  <si>
    <t>Изготовление и монтаж козырька из профлиста (вход в мастерскую) (50%).</t>
  </si>
  <si>
    <t>Монтаж двери с раширением проема в мастерскую (50%).</t>
  </si>
  <si>
    <t>Благоустройство территории (песок) (50%).</t>
  </si>
  <si>
    <t>т.</t>
  </si>
  <si>
    <t>Благоустройство территории (чернозем) (50%).</t>
  </si>
  <si>
    <t>Строительство бытового помещения для персонала (душ) (50%)</t>
  </si>
  <si>
    <t>−</t>
  </si>
  <si>
    <t>Строительство бытового помещения для персонала (туалет)(50%).</t>
  </si>
  <si>
    <t>Подключение и запуск станции повышения давления ХВС в водомерном узле (50%).</t>
  </si>
  <si>
    <t>Установка реле давления (на холодную воду в водомерном узле) (50%).</t>
  </si>
  <si>
    <t>Покраска баллонов, урн, благоустройство придомовй территории (50%).</t>
  </si>
  <si>
    <t>Выравнивание пола в подвале дома (бытовое помещ. для персонала)(50%).</t>
  </si>
  <si>
    <t>Покраска пола в комнате мастера (50%).</t>
  </si>
  <si>
    <t>Установка задвижки в водомерном узле (50%).</t>
  </si>
  <si>
    <t>Замена эл. лампочек "Энергосберегающая"(элеватор, подвал,водомерная) (50%)</t>
  </si>
  <si>
    <t xml:space="preserve">Монтаж дверей в душевой и туалете  для персонала (50%) </t>
  </si>
  <si>
    <t>Изготовление и монтаж ограждения газона около подъезда (50%)</t>
  </si>
  <si>
    <t>м.</t>
  </si>
  <si>
    <t>Монтаж питающей линии для подключения насосной станции (50%).</t>
  </si>
  <si>
    <t>Ремонт освещения в подвале (50%).</t>
  </si>
  <si>
    <t>Ремонт контейнеров (50%).</t>
  </si>
  <si>
    <t>Замена манометров в ИТП (50%).</t>
  </si>
  <si>
    <t>Замена термометров в ИТП (50%).</t>
  </si>
  <si>
    <t>Изготовление информационных листовок (50%).</t>
  </si>
  <si>
    <t>Обслуживание системы видеонаблюдения (50%).</t>
  </si>
  <si>
    <t>Обслуживание ТП и кабельных линий (50%)</t>
  </si>
  <si>
    <t>Установка стеклянных плафонов (в подъезде с1 по 9 эт)</t>
  </si>
  <si>
    <t>Скос тавы на детской площадке и прилегающей территории дома.</t>
  </si>
  <si>
    <t>Установка блоков плавного пуска во ВРУ на МОП.</t>
  </si>
  <si>
    <t>Установка в лифт таблички-наклейки "Дежурный лифтер".</t>
  </si>
  <si>
    <t>Бирки для маркировки элементов ИТП.</t>
  </si>
  <si>
    <t>компл</t>
  </si>
  <si>
    <t>Монтаж охранной сигнализации(50%).</t>
  </si>
  <si>
    <t>Техническое освидетельствование лифта.</t>
  </si>
  <si>
    <t>Замена светильников в подъезде 1, 4эт., замена лампы ДРЛ.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</si>
  <si>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</si>
  <si>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</si>
  <si>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</si>
  <si>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</si>
  <si>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</si>
  <si>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</si>
  <si>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</si>
  <si>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</si>
  <si>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</si>
  <si>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</si>
  <si>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</si>
  <si>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</si>
  <si>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</si>
  <si>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</si>
  <si>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"Восточное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</si>
  <si>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</si>
  <si>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</si>
  <si>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</si>
  <si>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</si>
  <si>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</si>
  <si>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</si>
  <si>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6,89 руб./м</t>
    </r>
    <r>
      <rPr>
        <sz val="11"/>
        <color theme="1"/>
        <rFont val="Calibri"/>
        <family val="2"/>
        <charset val="204"/>
      </rPr>
      <t>²</t>
    </r>
  </si>
  <si>
    <t>7,05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</si>
  <si>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</si>
  <si>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</si>
  <si>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</si>
  <si>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</si>
  <si>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</si>
  <si>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</si>
  <si>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239,15 руб./чел.</t>
  </si>
  <si>
    <t>301,44 руб./чел.</t>
  </si>
  <si>
    <t>6.</t>
  </si>
  <si>
    <t>Холодное водоснабжение.</t>
  </si>
  <si>
    <t>58,10 руб./чел.</t>
  </si>
  <si>
    <t>74,71 руб./чел.</t>
  </si>
  <si>
    <t>7.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</si>
  <si>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</si>
  <si>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</si>
  <si>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</si>
  <si>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</si>
  <si>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</si>
  <si>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</si>
  <si>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</si>
  <si>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</si>
  <si>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>рубля   с  кв.  метра  в  месяц;</t>
  </si>
  <si>
    <t xml:space="preserve"> исходя из объемов потребления в</t>
  </si>
  <si>
    <t>году, с последующим перерасчетом по окончании 2013г.);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</si>
  <si>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</si>
  <si>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</si>
  <si>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</si>
  <si>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</si>
  <si>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</si>
  <si>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</si>
  <si>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</si>
  <si>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</si>
  <si>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передача бесхозных инженерных сетей</t>
  </si>
  <si>
    <t xml:space="preserve"> - непредвиденные затраты (компенсаторы, арматура, эл.арматура, замки и т.д.)</t>
  </si>
  <si>
    <t xml:space="preserve"> - уборка снега с кровли дома</t>
  </si>
  <si>
    <t xml:space="preserve"> - вывоз снега с придомовой территории (50%)</t>
  </si>
  <si>
    <t xml:space="preserve"> - обслуживание ТП и кабельных линий (50%)</t>
  </si>
  <si>
    <t xml:space="preserve"> - мероприятия по энергоресурсосбережению</t>
  </si>
  <si>
    <t xml:space="preserve"> - замена ламп накаливания на энергосберегающие в МОП  </t>
  </si>
  <si>
    <t xml:space="preserve"> - поверка (замена) манометров и термометров</t>
  </si>
  <si>
    <t xml:space="preserve"> - посадка постоянной ели (50%)</t>
  </si>
  <si>
    <t xml:space="preserve"> - обслуживание системы видеонаблюдения (50%)</t>
  </si>
  <si>
    <t xml:space="preserve"> - техническое освидетельствование лифта</t>
  </si>
  <si>
    <t xml:space="preserve"> - расширение системы видеонаблюдения (50%)</t>
  </si>
  <si>
    <t xml:space="preserve"> ИТОГО  ориентировочно:</t>
  </si>
  <si>
    <t>рублей</t>
  </si>
  <si>
    <t xml:space="preserve">   Что  с  учетом  перерасхода (+)   или   экономии (-)  средств    в 2012 </t>
  </si>
  <si>
    <t>году</t>
  </si>
  <si>
    <t>в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</si>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</sst>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1" fillId="0" borderId="0" xfId="0" applyNumberFormat="1" applyFont="1" applyFill="1"/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0" fillId="0" borderId="0" xfId="0" applyFont="1" applyFill="1" applyAlignment="1">
      <alignment horizontal="left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ont="1" applyAlignment="1">
      <alignment horizontal="left"/>
    </xf>
    <xf numFmtId="4" fontId="0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left"/>
    </xf>
    <xf numFmtId="4" fontId="0" fillId="0" borderId="0" xfId="0" applyNumberFormat="1" applyFill="1"/>
    <xf numFmtId="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4" fontId="0" fillId="0" borderId="0" xfId="0" applyNumberFormat="1" applyAlignment="1"/>
    <xf numFmtId="0" fontId="0" fillId="0" borderId="0" xfId="0" applyAlignment="1"/>
    <xf numFmtId="4" fontId="7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9" xfId="0" applyBorder="1" applyAlignment="1">
      <alignment horizontal="center"/>
    </xf>
    <xf numFmtId="4" fontId="1" fillId="0" borderId="10" xfId="0" applyNumberFormat="1" applyFont="1" applyBorder="1" applyAlignment="1"/>
    <xf numFmtId="4" fontId="1" fillId="0" borderId="12" xfId="0" applyNumberFormat="1" applyFont="1" applyBorder="1" applyAlignment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2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/>
    <xf numFmtId="4" fontId="0" fillId="0" borderId="15" xfId="0" applyNumberForma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13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9" fillId="0" borderId="1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9"/>
  <sheetViews>
    <sheetView tabSelected="1" workbookViewId="0">
      <selection activeCell="K119" sqref="K119"/>
    </sheetView>
  </sheetViews>
  <sheetFormatPr defaultRowHeight="15"/>
  <cols>
    <col min="1" max="1" width="5.28515625" style="10" customWidth="1"/>
    <col min="2" max="2" width="9.7109375" style="10" customWidth="1"/>
    <col min="3" max="3" width="11.42578125" style="10" customWidth="1"/>
    <col min="4" max="4" width="6.28515625" style="10" customWidth="1"/>
    <col min="5" max="5" width="8.85546875" style="10" customWidth="1"/>
    <col min="6" max="6" width="9.28515625" style="10" customWidth="1"/>
    <col min="7" max="8" width="13" style="10" customWidth="1"/>
    <col min="9" max="9" width="9" customWidth="1"/>
    <col min="10" max="10" width="12.85546875" customWidth="1"/>
    <col min="11" max="11" width="6.85546875" customWidth="1"/>
    <col min="12" max="12" width="5.140625" customWidth="1"/>
  </cols>
  <sheetData>
    <row r="1" spans="1:12">
      <c r="A1"/>
      <c r="B1"/>
      <c r="C1"/>
      <c r="D1"/>
      <c r="E1"/>
      <c r="F1"/>
      <c r="G1"/>
      <c r="H1"/>
      <c r="K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8">
        <v>2013</v>
      </c>
      <c r="J4" s="9" t="s">
        <v>5</v>
      </c>
    </row>
    <row r="6" spans="1:12" ht="15.75">
      <c r="A6" s="11" t="s">
        <v>6</v>
      </c>
      <c r="B6" s="12">
        <v>2013</v>
      </c>
      <c r="C6" s="10" t="s">
        <v>7</v>
      </c>
      <c r="D6" s="13" t="s">
        <v>8</v>
      </c>
      <c r="E6" s="14">
        <v>3749.8</v>
      </c>
      <c r="F6" s="10" t="s">
        <v>9</v>
      </c>
    </row>
    <row r="7" spans="1:12" ht="15.75">
      <c r="A7" s="15">
        <v>2195249.2999999998</v>
      </c>
      <c r="B7" s="15"/>
      <c r="C7" s="16" t="s">
        <v>10</v>
      </c>
      <c r="G7" s="17">
        <f>(A7-N5)</f>
        <v>2195249.2999999998</v>
      </c>
      <c r="H7" s="10" t="s">
        <v>11</v>
      </c>
      <c r="I7" s="18">
        <f>(G7/A7)*100</f>
        <v>100</v>
      </c>
      <c r="J7" t="s">
        <v>12</v>
      </c>
    </row>
    <row r="8" spans="1:12">
      <c r="A8" s="10" t="s">
        <v>13</v>
      </c>
      <c r="J8" s="19">
        <v>283419.15000000002</v>
      </c>
      <c r="K8" t="s">
        <v>14</v>
      </c>
    </row>
    <row r="9" spans="1:12">
      <c r="A9" s="10" t="s">
        <v>15</v>
      </c>
    </row>
    <row r="11" spans="1:12">
      <c r="A11" s="20" t="s">
        <v>16</v>
      </c>
      <c r="B11" s="21">
        <v>9720.7199999999993</v>
      </c>
      <c r="C11" s="22" t="s">
        <v>17</v>
      </c>
      <c r="D11" s="22"/>
      <c r="E11" s="20" t="s">
        <v>18</v>
      </c>
      <c r="F11" s="21">
        <v>7136.66</v>
      </c>
      <c r="G11" s="22" t="s">
        <v>17</v>
      </c>
      <c r="H11" s="22"/>
      <c r="I11" s="23" t="s">
        <v>19</v>
      </c>
      <c r="J11" s="24">
        <v>31813.14</v>
      </c>
      <c r="K11" s="25" t="s">
        <v>17</v>
      </c>
      <c r="L11" s="25"/>
    </row>
    <row r="12" spans="1:12">
      <c r="A12" s="20" t="s">
        <v>20</v>
      </c>
      <c r="B12" s="21">
        <v>6789.12</v>
      </c>
      <c r="C12" s="22" t="s">
        <v>17</v>
      </c>
      <c r="D12" s="22"/>
      <c r="E12" s="20" t="s">
        <v>21</v>
      </c>
      <c r="F12" s="21">
        <v>7041.56</v>
      </c>
      <c r="G12" s="22" t="s">
        <v>17</v>
      </c>
      <c r="H12" s="22"/>
      <c r="I12" s="23" t="s">
        <v>22</v>
      </c>
      <c r="J12" s="24">
        <v>6883.84</v>
      </c>
      <c r="K12" s="25" t="s">
        <v>17</v>
      </c>
      <c r="L12" s="25"/>
    </row>
    <row r="13" spans="1:12">
      <c r="A13" s="20" t="s">
        <v>23</v>
      </c>
      <c r="B13" s="21">
        <v>11681.83</v>
      </c>
      <c r="C13" s="22" t="s">
        <v>17</v>
      </c>
      <c r="D13" s="22"/>
      <c r="E13" s="20" t="s">
        <v>24</v>
      </c>
      <c r="F13" s="21">
        <v>6699.18</v>
      </c>
      <c r="G13" s="22" t="s">
        <v>17</v>
      </c>
      <c r="H13" s="22"/>
      <c r="I13" s="23"/>
      <c r="J13" s="24"/>
      <c r="K13" s="25"/>
      <c r="L13" s="25"/>
    </row>
    <row r="14" spans="1:12">
      <c r="A14" s="26"/>
      <c r="B14" s="27"/>
      <c r="C14" s="22"/>
      <c r="D14" s="22"/>
      <c r="E14" s="26"/>
      <c r="F14" s="27"/>
      <c r="G14" s="22"/>
      <c r="H14" s="22"/>
      <c r="I14" s="28"/>
      <c r="J14" s="29"/>
      <c r="K14" s="25"/>
      <c r="L14" s="25"/>
    </row>
    <row r="15" spans="1:12" ht="15.75">
      <c r="A15" s="10" t="s">
        <v>25</v>
      </c>
      <c r="J15" s="30">
        <f>G16+G17+G18+G19</f>
        <v>3749.8000000000006</v>
      </c>
      <c r="K15" s="31"/>
    </row>
    <row r="16" spans="1:12">
      <c r="A16" s="32" t="s">
        <v>26</v>
      </c>
      <c r="B16" s="10" t="s">
        <v>27</v>
      </c>
      <c r="G16" s="14">
        <f>(E6*43.5/100)</f>
        <v>1631.1630000000002</v>
      </c>
      <c r="H16" s="10" t="s">
        <v>17</v>
      </c>
    </row>
    <row r="17" spans="1:12">
      <c r="A17" s="32" t="s">
        <v>26</v>
      </c>
      <c r="B17" s="10" t="s">
        <v>28</v>
      </c>
      <c r="G17" s="14">
        <f>(E6*36.6/100)</f>
        <v>1372.4268000000002</v>
      </c>
      <c r="H17" s="10" t="s">
        <v>17</v>
      </c>
    </row>
    <row r="18" spans="1:12">
      <c r="A18" s="32" t="s">
        <v>26</v>
      </c>
      <c r="B18" s="10" t="s">
        <v>29</v>
      </c>
      <c r="G18" s="14">
        <f>(E6*12.5/100)</f>
        <v>468.72500000000002</v>
      </c>
      <c r="H18" s="10" t="s">
        <v>17</v>
      </c>
      <c r="K18" s="33"/>
      <c r="L18" s="34"/>
    </row>
    <row r="19" spans="1:12">
      <c r="A19" s="32" t="s">
        <v>26</v>
      </c>
      <c r="B19" s="10" t="s">
        <v>30</v>
      </c>
      <c r="G19" s="14">
        <f>(E6*7.4/100)</f>
        <v>277.48520000000002</v>
      </c>
      <c r="H19" s="10" t="s">
        <v>17</v>
      </c>
    </row>
    <row r="20" spans="1:12">
      <c r="G20" s="35"/>
    </row>
    <row r="21" spans="1:12">
      <c r="A21" s="36" t="s">
        <v>31</v>
      </c>
      <c r="G21" s="37">
        <f>E6*6.89*12/1.03</f>
        <v>301003.36310679611</v>
      </c>
      <c r="H21" s="10" t="s">
        <v>32</v>
      </c>
    </row>
    <row r="22" spans="1:12" ht="15.75" thickBot="1">
      <c r="A22" s="38">
        <f>(G21*I7/100)</f>
        <v>301003.36310679611</v>
      </c>
      <c r="B22" s="38"/>
      <c r="C22" s="10" t="s">
        <v>33</v>
      </c>
    </row>
    <row r="23" spans="1:12">
      <c r="A23" s="39" t="s">
        <v>2</v>
      </c>
      <c r="B23" s="40" t="s">
        <v>34</v>
      </c>
      <c r="C23" s="41"/>
      <c r="D23" s="41"/>
      <c r="E23" s="41"/>
      <c r="F23" s="41"/>
      <c r="G23" s="41"/>
      <c r="H23" s="42"/>
      <c r="I23" s="43" t="s">
        <v>35</v>
      </c>
      <c r="J23" s="44" t="s">
        <v>36</v>
      </c>
      <c r="K23" s="45" t="s">
        <v>37</v>
      </c>
      <c r="L23" s="46"/>
    </row>
    <row r="24" spans="1:12" ht="15.75" thickBot="1">
      <c r="A24" s="47" t="s">
        <v>38</v>
      </c>
      <c r="B24" s="48"/>
      <c r="C24" s="49"/>
      <c r="D24" s="49"/>
      <c r="E24" s="49"/>
      <c r="F24" s="49"/>
      <c r="G24" s="49"/>
      <c r="H24" s="50"/>
      <c r="I24" s="51" t="s">
        <v>39</v>
      </c>
      <c r="J24" s="52"/>
      <c r="K24" s="53" t="s">
        <v>40</v>
      </c>
      <c r="L24" s="54"/>
    </row>
    <row r="25" spans="1:12" ht="15.75" thickBot="1">
      <c r="A25" s="55"/>
      <c r="B25" s="56" t="s">
        <v>41</v>
      </c>
      <c r="C25" s="57"/>
      <c r="D25" s="57"/>
      <c r="E25" s="57"/>
      <c r="F25" s="57"/>
      <c r="G25" s="57"/>
      <c r="H25" s="58"/>
      <c r="I25" s="59"/>
      <c r="J25" s="59"/>
      <c r="K25" s="60">
        <v>140939.59</v>
      </c>
      <c r="L25" s="61"/>
    </row>
    <row r="26" spans="1:12">
      <c r="A26" s="62">
        <v>1</v>
      </c>
      <c r="B26" s="63" t="s">
        <v>42</v>
      </c>
      <c r="C26" s="64"/>
      <c r="D26" s="64"/>
      <c r="E26" s="64"/>
      <c r="F26" s="64"/>
      <c r="G26" s="64"/>
      <c r="H26" s="65"/>
      <c r="I26" s="62" t="s">
        <v>43</v>
      </c>
      <c r="J26" s="66">
        <v>625</v>
      </c>
      <c r="K26" s="67">
        <v>2500</v>
      </c>
      <c r="L26" s="68"/>
    </row>
    <row r="27" spans="1:12">
      <c r="A27" s="62">
        <v>2</v>
      </c>
      <c r="B27" s="63" t="s">
        <v>44</v>
      </c>
      <c r="C27" s="64"/>
      <c r="D27" s="64"/>
      <c r="E27" s="64"/>
      <c r="F27" s="64"/>
      <c r="G27" s="64"/>
      <c r="H27" s="65"/>
      <c r="I27" s="62" t="s">
        <v>45</v>
      </c>
      <c r="J27" s="62">
        <v>2</v>
      </c>
      <c r="K27" s="67">
        <v>700</v>
      </c>
      <c r="L27" s="68"/>
    </row>
    <row r="28" spans="1:12">
      <c r="A28" s="62">
        <v>3</v>
      </c>
      <c r="B28" s="63" t="s">
        <v>46</v>
      </c>
      <c r="C28" s="69"/>
      <c r="D28" s="69"/>
      <c r="E28" s="69"/>
      <c r="F28" s="69"/>
      <c r="G28" s="69"/>
      <c r="H28" s="70"/>
      <c r="I28" s="62" t="s">
        <v>45</v>
      </c>
      <c r="J28" s="71">
        <v>15</v>
      </c>
      <c r="K28" s="67">
        <v>2160</v>
      </c>
      <c r="L28" s="68"/>
    </row>
    <row r="29" spans="1:12">
      <c r="A29" s="62">
        <v>4</v>
      </c>
      <c r="B29" s="63" t="s">
        <v>47</v>
      </c>
      <c r="C29" s="64"/>
      <c r="D29" s="64"/>
      <c r="E29" s="64"/>
      <c r="F29" s="64"/>
      <c r="G29" s="64"/>
      <c r="H29" s="65"/>
      <c r="I29" s="62" t="s">
        <v>45</v>
      </c>
      <c r="J29" s="71">
        <v>1</v>
      </c>
      <c r="K29" s="67">
        <v>4233.33</v>
      </c>
      <c r="L29" s="68"/>
    </row>
    <row r="30" spans="1:12">
      <c r="A30" s="62">
        <v>5</v>
      </c>
      <c r="B30" s="63" t="s">
        <v>48</v>
      </c>
      <c r="C30" s="64"/>
      <c r="D30" s="64"/>
      <c r="E30" s="64"/>
      <c r="F30" s="64"/>
      <c r="G30" s="64"/>
      <c r="H30" s="65"/>
      <c r="I30" s="62" t="s">
        <v>45</v>
      </c>
      <c r="J30" s="62">
        <v>2</v>
      </c>
      <c r="K30" s="67">
        <v>100.72</v>
      </c>
      <c r="L30" s="68"/>
    </row>
    <row r="31" spans="1:12">
      <c r="A31" s="62">
        <v>6</v>
      </c>
      <c r="B31" s="63" t="s">
        <v>49</v>
      </c>
      <c r="C31" s="64"/>
      <c r="D31" s="64"/>
      <c r="E31" s="64"/>
      <c r="F31" s="64"/>
      <c r="G31" s="64"/>
      <c r="H31" s="65"/>
      <c r="I31" s="62" t="s">
        <v>45</v>
      </c>
      <c r="J31" s="62">
        <v>1</v>
      </c>
      <c r="K31" s="67">
        <v>1510</v>
      </c>
      <c r="L31" s="68"/>
    </row>
    <row r="32" spans="1:12">
      <c r="A32" s="62">
        <v>7</v>
      </c>
      <c r="B32" s="63" t="s">
        <v>50</v>
      </c>
      <c r="C32" s="64"/>
      <c r="D32" s="64"/>
      <c r="E32" s="64"/>
      <c r="F32" s="64"/>
      <c r="G32" s="64"/>
      <c r="H32" s="65"/>
      <c r="I32" s="62" t="s">
        <v>45</v>
      </c>
      <c r="J32" s="62">
        <v>2</v>
      </c>
      <c r="K32" s="67">
        <f>126+500</f>
        <v>626</v>
      </c>
      <c r="L32" s="68"/>
    </row>
    <row r="33" spans="1:12">
      <c r="A33" s="62">
        <v>8</v>
      </c>
      <c r="B33" s="63" t="s">
        <v>51</v>
      </c>
      <c r="C33" s="64"/>
      <c r="D33" s="64"/>
      <c r="E33" s="64"/>
      <c r="F33" s="64"/>
      <c r="G33" s="64"/>
      <c r="H33" s="65"/>
      <c r="I33" s="62" t="s">
        <v>43</v>
      </c>
      <c r="J33" s="62">
        <v>651.79999999999995</v>
      </c>
      <c r="K33" s="67">
        <v>1600</v>
      </c>
      <c r="L33" s="68"/>
    </row>
    <row r="34" spans="1:12">
      <c r="A34" s="62">
        <v>9</v>
      </c>
      <c r="B34" s="63" t="s">
        <v>52</v>
      </c>
      <c r="C34" s="64"/>
      <c r="D34" s="64"/>
      <c r="E34" s="64"/>
      <c r="F34" s="64"/>
      <c r="G34" s="64"/>
      <c r="H34" s="65"/>
      <c r="I34" s="62" t="s">
        <v>43</v>
      </c>
      <c r="J34" s="62">
        <v>651.79999999999995</v>
      </c>
      <c r="K34" s="67">
        <v>1600</v>
      </c>
      <c r="L34" s="68"/>
    </row>
    <row r="35" spans="1:12">
      <c r="A35" s="62">
        <v>10</v>
      </c>
      <c r="B35" s="63" t="s">
        <v>53</v>
      </c>
      <c r="C35" s="64"/>
      <c r="D35" s="64"/>
      <c r="E35" s="64"/>
      <c r="F35" s="64"/>
      <c r="G35" s="64"/>
      <c r="H35" s="65"/>
      <c r="I35" s="62" t="s">
        <v>45</v>
      </c>
      <c r="J35" s="62">
        <v>3</v>
      </c>
      <c r="K35" s="67">
        <f>1440*0.5</f>
        <v>720</v>
      </c>
      <c r="L35" s="68"/>
    </row>
    <row r="36" spans="1:12">
      <c r="A36" s="62">
        <v>11</v>
      </c>
      <c r="B36" s="63" t="s">
        <v>54</v>
      </c>
      <c r="C36" s="64"/>
      <c r="D36" s="64"/>
      <c r="E36" s="64"/>
      <c r="F36" s="64"/>
      <c r="G36" s="64"/>
      <c r="H36" s="65"/>
      <c r="I36" s="62" t="s">
        <v>45</v>
      </c>
      <c r="J36" s="62">
        <v>6</v>
      </c>
      <c r="K36" s="67">
        <f>1140*0.5</f>
        <v>570</v>
      </c>
      <c r="L36" s="68"/>
    </row>
    <row r="37" spans="1:12">
      <c r="A37" s="62">
        <v>12</v>
      </c>
      <c r="B37" s="63" t="s">
        <v>55</v>
      </c>
      <c r="C37" s="64"/>
      <c r="D37" s="64"/>
      <c r="E37" s="64"/>
      <c r="F37" s="64"/>
      <c r="G37" s="64"/>
      <c r="H37" s="65"/>
      <c r="I37" s="62" t="s">
        <v>45</v>
      </c>
      <c r="J37" s="62">
        <v>3</v>
      </c>
      <c r="K37" s="67">
        <f>(6539+3500)*0.5</f>
        <v>5019.5</v>
      </c>
      <c r="L37" s="68"/>
    </row>
    <row r="38" spans="1:12">
      <c r="A38" s="62">
        <v>13</v>
      </c>
      <c r="B38" s="63" t="s">
        <v>56</v>
      </c>
      <c r="C38" s="64"/>
      <c r="D38" s="64"/>
      <c r="E38" s="64"/>
      <c r="F38" s="64"/>
      <c r="G38" s="64"/>
      <c r="H38" s="65"/>
      <c r="I38" s="62" t="s">
        <v>45</v>
      </c>
      <c r="J38" s="62">
        <v>2</v>
      </c>
      <c r="K38" s="67">
        <f>5460*0.5</f>
        <v>2730</v>
      </c>
      <c r="L38" s="68"/>
    </row>
    <row r="39" spans="1:12">
      <c r="A39" s="62">
        <v>14</v>
      </c>
      <c r="B39" s="63" t="s">
        <v>57</v>
      </c>
      <c r="C39" s="64"/>
      <c r="D39" s="64"/>
      <c r="E39" s="64"/>
      <c r="F39" s="64"/>
      <c r="G39" s="64"/>
      <c r="H39" s="65"/>
      <c r="I39" s="62" t="s">
        <v>45</v>
      </c>
      <c r="J39" s="62">
        <v>1</v>
      </c>
      <c r="K39" s="67">
        <f>15000/2</f>
        <v>7500</v>
      </c>
      <c r="L39" s="68"/>
    </row>
    <row r="40" spans="1:12">
      <c r="A40" s="62">
        <v>15</v>
      </c>
      <c r="B40" s="63" t="s">
        <v>58</v>
      </c>
      <c r="C40" s="64"/>
      <c r="D40" s="64"/>
      <c r="E40" s="64"/>
      <c r="F40" s="64"/>
      <c r="G40" s="64"/>
      <c r="H40" s="65"/>
      <c r="I40" s="62" t="s">
        <v>45</v>
      </c>
      <c r="J40" s="62">
        <v>1</v>
      </c>
      <c r="K40" s="67">
        <f>17000/2</f>
        <v>8500</v>
      </c>
      <c r="L40" s="68"/>
    </row>
    <row r="41" spans="1:12">
      <c r="A41" s="62">
        <v>16</v>
      </c>
      <c r="B41" s="63" t="s">
        <v>59</v>
      </c>
      <c r="C41" s="64"/>
      <c r="D41" s="64"/>
      <c r="E41" s="64"/>
      <c r="F41" s="64"/>
      <c r="G41" s="64"/>
      <c r="H41" s="65"/>
      <c r="I41" s="72" t="s">
        <v>60</v>
      </c>
      <c r="J41" s="72">
        <v>3</v>
      </c>
      <c r="K41" s="67">
        <f>3*600*0.5</f>
        <v>900</v>
      </c>
      <c r="L41" s="68"/>
    </row>
    <row r="42" spans="1:12">
      <c r="A42" s="62">
        <v>17</v>
      </c>
      <c r="B42" s="63" t="s">
        <v>61</v>
      </c>
      <c r="C42" s="64"/>
      <c r="D42" s="64"/>
      <c r="E42" s="64"/>
      <c r="F42" s="64"/>
      <c r="G42" s="64"/>
      <c r="H42" s="65"/>
      <c r="I42" s="72" t="s">
        <v>60</v>
      </c>
      <c r="J42" s="72">
        <v>3</v>
      </c>
      <c r="K42" s="67">
        <f>700*3*0.5</f>
        <v>1050</v>
      </c>
      <c r="L42" s="68"/>
    </row>
    <row r="43" spans="1:12">
      <c r="A43" s="62">
        <v>18</v>
      </c>
      <c r="B43" s="63" t="s">
        <v>62</v>
      </c>
      <c r="C43" s="64"/>
      <c r="D43" s="64"/>
      <c r="E43" s="64"/>
      <c r="F43" s="64"/>
      <c r="G43" s="64"/>
      <c r="H43" s="65"/>
      <c r="I43" s="73" t="s">
        <v>63</v>
      </c>
      <c r="J43" s="73" t="s">
        <v>63</v>
      </c>
      <c r="K43" s="67">
        <f>(22570+4574)*0.5</f>
        <v>13572</v>
      </c>
      <c r="L43" s="68"/>
    </row>
    <row r="44" spans="1:12">
      <c r="A44" s="62">
        <v>19</v>
      </c>
      <c r="B44" s="63" t="s">
        <v>64</v>
      </c>
      <c r="C44" s="64"/>
      <c r="D44" s="64"/>
      <c r="E44" s="64"/>
      <c r="F44" s="64"/>
      <c r="G44" s="64"/>
      <c r="H44" s="65"/>
      <c r="I44" s="73" t="s">
        <v>63</v>
      </c>
      <c r="J44" s="73" t="s">
        <v>63</v>
      </c>
      <c r="K44" s="67">
        <f>15460/2</f>
        <v>7730</v>
      </c>
      <c r="L44" s="68"/>
    </row>
    <row r="45" spans="1:12">
      <c r="A45" s="62">
        <v>20</v>
      </c>
      <c r="B45" s="63" t="s">
        <v>65</v>
      </c>
      <c r="C45" s="64"/>
      <c r="D45" s="64"/>
      <c r="E45" s="64"/>
      <c r="F45" s="64"/>
      <c r="G45" s="64"/>
      <c r="H45" s="65"/>
      <c r="I45" s="62" t="s">
        <v>45</v>
      </c>
      <c r="J45" s="62">
        <v>1</v>
      </c>
      <c r="K45" s="67">
        <f>18761.52/2</f>
        <v>9380.76</v>
      </c>
      <c r="L45" s="68"/>
    </row>
    <row r="46" spans="1:12">
      <c r="A46" s="62">
        <v>21</v>
      </c>
      <c r="B46" s="63" t="s">
        <v>66</v>
      </c>
      <c r="C46" s="64"/>
      <c r="D46" s="64"/>
      <c r="E46" s="64"/>
      <c r="F46" s="64"/>
      <c r="G46" s="64"/>
      <c r="H46" s="65"/>
      <c r="I46" s="72" t="s">
        <v>45</v>
      </c>
      <c r="J46" s="74">
        <v>1</v>
      </c>
      <c r="K46" s="75">
        <f>3500/2</f>
        <v>1750</v>
      </c>
      <c r="L46" s="76"/>
    </row>
    <row r="47" spans="1:12">
      <c r="A47" s="62">
        <v>22</v>
      </c>
      <c r="B47" s="63" t="s">
        <v>67</v>
      </c>
      <c r="C47" s="64"/>
      <c r="D47" s="64"/>
      <c r="E47" s="64"/>
      <c r="F47" s="64"/>
      <c r="G47" s="64"/>
      <c r="H47" s="65"/>
      <c r="I47" s="73" t="s">
        <v>63</v>
      </c>
      <c r="J47" s="73" t="s">
        <v>63</v>
      </c>
      <c r="K47" s="67">
        <f>(1500+2655+1800)*0.5</f>
        <v>2977.5</v>
      </c>
      <c r="L47" s="68"/>
    </row>
    <row r="48" spans="1:12">
      <c r="A48" s="62">
        <v>23</v>
      </c>
      <c r="B48" s="63" t="s">
        <v>68</v>
      </c>
      <c r="C48" s="64"/>
      <c r="D48" s="64"/>
      <c r="E48" s="64"/>
      <c r="F48" s="64"/>
      <c r="G48" s="64"/>
      <c r="H48" s="65"/>
      <c r="I48" s="73" t="s">
        <v>63</v>
      </c>
      <c r="J48" s="73" t="s">
        <v>63</v>
      </c>
      <c r="K48" s="67">
        <f>13568.64/2</f>
        <v>6784.32</v>
      </c>
      <c r="L48" s="68"/>
    </row>
    <row r="49" spans="1:12">
      <c r="A49" s="62">
        <v>24</v>
      </c>
      <c r="B49" s="63" t="s">
        <v>69</v>
      </c>
      <c r="C49" s="64"/>
      <c r="D49" s="64"/>
      <c r="E49" s="64"/>
      <c r="F49" s="64"/>
      <c r="G49" s="64"/>
      <c r="H49" s="65"/>
      <c r="I49" s="73" t="s">
        <v>63</v>
      </c>
      <c r="J49" s="73" t="s">
        <v>63</v>
      </c>
      <c r="K49" s="67">
        <f>(1082+121+121.36+2000)*0.5</f>
        <v>1662.1799999999998</v>
      </c>
      <c r="L49" s="68"/>
    </row>
    <row r="50" spans="1:12">
      <c r="A50" s="62">
        <v>25</v>
      </c>
      <c r="B50" s="63" t="s">
        <v>70</v>
      </c>
      <c r="C50" s="64"/>
      <c r="D50" s="64"/>
      <c r="E50" s="64"/>
      <c r="F50" s="64"/>
      <c r="G50" s="64"/>
      <c r="H50" s="65"/>
      <c r="I50" s="73" t="s">
        <v>45</v>
      </c>
      <c r="J50" s="73">
        <v>1</v>
      </c>
      <c r="K50" s="67">
        <f>5000*0.5</f>
        <v>2500</v>
      </c>
      <c r="L50" s="68"/>
    </row>
    <row r="51" spans="1:12">
      <c r="A51" s="62">
        <v>26</v>
      </c>
      <c r="B51" s="63" t="s">
        <v>71</v>
      </c>
      <c r="C51" s="64"/>
      <c r="D51" s="64"/>
      <c r="E51" s="64"/>
      <c r="F51" s="64"/>
      <c r="G51" s="64"/>
      <c r="H51" s="65"/>
      <c r="I51" s="62" t="s">
        <v>45</v>
      </c>
      <c r="J51" s="62">
        <v>10</v>
      </c>
      <c r="K51" s="67">
        <f>1600*0.5</f>
        <v>800</v>
      </c>
      <c r="L51" s="68"/>
    </row>
    <row r="52" spans="1:12">
      <c r="A52" s="62">
        <v>27</v>
      </c>
      <c r="B52" s="63" t="s">
        <v>72</v>
      </c>
      <c r="C52" s="64"/>
      <c r="D52" s="64"/>
      <c r="E52" s="64"/>
      <c r="F52" s="64"/>
      <c r="G52" s="64"/>
      <c r="H52" s="65"/>
      <c r="I52" s="62" t="s">
        <v>45</v>
      </c>
      <c r="J52" s="62">
        <v>2</v>
      </c>
      <c r="K52" s="67">
        <f>4548.2/2</f>
        <v>2274.1</v>
      </c>
      <c r="L52" s="68"/>
    </row>
    <row r="53" spans="1:12">
      <c r="A53" s="62">
        <v>28</v>
      </c>
      <c r="B53" s="63" t="s">
        <v>73</v>
      </c>
      <c r="C53" s="64"/>
      <c r="D53" s="64"/>
      <c r="E53" s="64"/>
      <c r="F53" s="64"/>
      <c r="G53" s="64"/>
      <c r="H53" s="65"/>
      <c r="I53" s="62" t="s">
        <v>74</v>
      </c>
      <c r="J53" s="62">
        <v>57</v>
      </c>
      <c r="K53" s="67">
        <f>(8990+10000+23850+28500)/2</f>
        <v>35670</v>
      </c>
      <c r="L53" s="68"/>
    </row>
    <row r="54" spans="1:12">
      <c r="A54" s="62">
        <v>29</v>
      </c>
      <c r="B54" s="63" t="s">
        <v>75</v>
      </c>
      <c r="C54" s="64"/>
      <c r="D54" s="64"/>
      <c r="E54" s="64"/>
      <c r="F54" s="64"/>
      <c r="G54" s="64"/>
      <c r="H54" s="65"/>
      <c r="I54" s="73" t="s">
        <v>63</v>
      </c>
      <c r="J54" s="73" t="s">
        <v>63</v>
      </c>
      <c r="K54" s="67">
        <f>(860+500)/2</f>
        <v>680</v>
      </c>
      <c r="L54" s="68"/>
    </row>
    <row r="55" spans="1:12">
      <c r="A55" s="62">
        <v>30</v>
      </c>
      <c r="B55" s="63" t="s">
        <v>76</v>
      </c>
      <c r="C55" s="64"/>
      <c r="D55" s="64"/>
      <c r="E55" s="64"/>
      <c r="F55" s="64"/>
      <c r="G55" s="64"/>
      <c r="H55" s="65"/>
      <c r="I55" s="62" t="s">
        <v>45</v>
      </c>
      <c r="J55" s="62">
        <v>6</v>
      </c>
      <c r="K55" s="67">
        <f>(1868+1000)*0.5</f>
        <v>1434</v>
      </c>
      <c r="L55" s="68"/>
    </row>
    <row r="56" spans="1:12">
      <c r="A56" s="62">
        <v>31</v>
      </c>
      <c r="B56" s="63" t="s">
        <v>77</v>
      </c>
      <c r="C56" s="64"/>
      <c r="D56" s="64"/>
      <c r="E56" s="64"/>
      <c r="F56" s="64"/>
      <c r="G56" s="64"/>
      <c r="H56" s="65"/>
      <c r="I56" s="62" t="s">
        <v>45</v>
      </c>
      <c r="J56" s="62">
        <v>2</v>
      </c>
      <c r="K56" s="67">
        <f>(1700+6000)*0.5</f>
        <v>3850</v>
      </c>
      <c r="L56" s="68"/>
    </row>
    <row r="57" spans="1:12">
      <c r="A57" s="62">
        <v>32</v>
      </c>
      <c r="B57" s="63" t="s">
        <v>78</v>
      </c>
      <c r="C57" s="64"/>
      <c r="D57" s="64"/>
      <c r="E57" s="64"/>
      <c r="F57" s="64"/>
      <c r="G57" s="64"/>
      <c r="H57" s="65"/>
      <c r="I57" s="62" t="s">
        <v>45</v>
      </c>
      <c r="J57" s="62">
        <v>4</v>
      </c>
      <c r="K57" s="67">
        <f>4*319.2*0.5</f>
        <v>638.4</v>
      </c>
      <c r="L57" s="68"/>
    </row>
    <row r="58" spans="1:12">
      <c r="A58" s="62">
        <v>33</v>
      </c>
      <c r="B58" s="63" t="s">
        <v>79</v>
      </c>
      <c r="C58" s="64"/>
      <c r="D58" s="64"/>
      <c r="E58" s="64"/>
      <c r="F58" s="64"/>
      <c r="G58" s="64"/>
      <c r="H58" s="65"/>
      <c r="I58" s="62" t="s">
        <v>45</v>
      </c>
      <c r="J58" s="62">
        <v>4</v>
      </c>
      <c r="K58" s="67">
        <f>4*116.8*0.5</f>
        <v>233.6</v>
      </c>
      <c r="L58" s="68"/>
    </row>
    <row r="59" spans="1:12">
      <c r="A59" s="62">
        <v>34</v>
      </c>
      <c r="B59" s="63" t="s">
        <v>80</v>
      </c>
      <c r="C59" s="64"/>
      <c r="D59" s="64"/>
      <c r="E59" s="64"/>
      <c r="F59" s="64"/>
      <c r="G59" s="64"/>
      <c r="H59" s="65"/>
      <c r="I59" s="62" t="s">
        <v>45</v>
      </c>
      <c r="J59" s="62">
        <v>250</v>
      </c>
      <c r="K59" s="67">
        <f>250*9.22*0.5</f>
        <v>1152.5</v>
      </c>
      <c r="L59" s="68"/>
    </row>
    <row r="60" spans="1:12">
      <c r="A60" s="62">
        <v>35</v>
      </c>
      <c r="B60" s="63" t="s">
        <v>81</v>
      </c>
      <c r="C60" s="64"/>
      <c r="D60" s="64"/>
      <c r="E60" s="64"/>
      <c r="F60" s="64"/>
      <c r="G60" s="64"/>
      <c r="H60" s="65"/>
      <c r="I60" s="62" t="s">
        <v>45</v>
      </c>
      <c r="J60" s="62">
        <v>11</v>
      </c>
      <c r="K60" s="67">
        <f>2000*11/2</f>
        <v>11000</v>
      </c>
      <c r="L60" s="68"/>
    </row>
    <row r="61" spans="1:12">
      <c r="A61" s="62">
        <v>36</v>
      </c>
      <c r="B61" s="63" t="s">
        <v>82</v>
      </c>
      <c r="C61" s="64"/>
      <c r="D61" s="64"/>
      <c r="E61" s="64"/>
      <c r="F61" s="64"/>
      <c r="G61" s="64"/>
      <c r="H61" s="65"/>
      <c r="I61" s="72" t="s">
        <v>45</v>
      </c>
      <c r="J61" s="62">
        <v>8</v>
      </c>
      <c r="K61" s="67">
        <f>47520/2</f>
        <v>23760</v>
      </c>
      <c r="L61" s="68"/>
    </row>
    <row r="62" spans="1:12">
      <c r="A62" s="62">
        <v>37</v>
      </c>
      <c r="B62" s="63" t="s">
        <v>83</v>
      </c>
      <c r="C62" s="64"/>
      <c r="D62" s="64"/>
      <c r="E62" s="64"/>
      <c r="F62" s="64"/>
      <c r="G62" s="64"/>
      <c r="H62" s="65"/>
      <c r="I62" s="62" t="s">
        <v>45</v>
      </c>
      <c r="J62" s="62">
        <v>48</v>
      </c>
      <c r="K62" s="67">
        <v>2722</v>
      </c>
      <c r="L62" s="68"/>
    </row>
    <row r="63" spans="1:12">
      <c r="A63" s="62">
        <v>38</v>
      </c>
      <c r="B63" s="63" t="s">
        <v>84</v>
      </c>
      <c r="C63" s="64"/>
      <c r="D63" s="64"/>
      <c r="E63" s="64"/>
      <c r="F63" s="64"/>
      <c r="G63" s="64"/>
      <c r="H63" s="65"/>
      <c r="I63" s="73" t="s">
        <v>63</v>
      </c>
      <c r="J63" s="73" t="s">
        <v>63</v>
      </c>
      <c r="K63" s="67">
        <v>360</v>
      </c>
      <c r="L63" s="68"/>
    </row>
    <row r="64" spans="1:12">
      <c r="A64" s="62">
        <v>39</v>
      </c>
      <c r="B64" s="63" t="s">
        <v>85</v>
      </c>
      <c r="C64" s="64"/>
      <c r="D64" s="64"/>
      <c r="E64" s="64"/>
      <c r="F64" s="64"/>
      <c r="G64" s="64"/>
      <c r="H64" s="65"/>
      <c r="I64" s="62" t="s">
        <v>45</v>
      </c>
      <c r="J64" s="62">
        <v>4</v>
      </c>
      <c r="K64" s="67">
        <v>660</v>
      </c>
      <c r="L64" s="68"/>
    </row>
    <row r="65" spans="1:12">
      <c r="A65" s="62">
        <v>40</v>
      </c>
      <c r="B65" s="63" t="s">
        <v>86</v>
      </c>
      <c r="C65" s="64"/>
      <c r="D65" s="64"/>
      <c r="E65" s="64"/>
      <c r="F65" s="64"/>
      <c r="G65" s="64"/>
      <c r="H65" s="65"/>
      <c r="I65" s="62" t="s">
        <v>45</v>
      </c>
      <c r="J65" s="62">
        <v>1</v>
      </c>
      <c r="K65" s="67">
        <v>125</v>
      </c>
      <c r="L65" s="68"/>
    </row>
    <row r="66" spans="1:12">
      <c r="A66" s="62">
        <v>41</v>
      </c>
      <c r="B66" s="77" t="s">
        <v>87</v>
      </c>
      <c r="C66" s="78"/>
      <c r="D66" s="78"/>
      <c r="E66" s="78"/>
      <c r="F66" s="78"/>
      <c r="G66" s="78"/>
      <c r="H66" s="79"/>
      <c r="I66" s="72" t="s">
        <v>88</v>
      </c>
      <c r="J66" s="80">
        <v>1</v>
      </c>
      <c r="K66" s="75">
        <f>6432/32*0.5</f>
        <v>100.5</v>
      </c>
      <c r="L66" s="76"/>
    </row>
    <row r="67" spans="1:12">
      <c r="A67" s="62">
        <v>42</v>
      </c>
      <c r="B67" s="77" t="s">
        <v>89</v>
      </c>
      <c r="C67" s="78"/>
      <c r="D67" s="78"/>
      <c r="E67" s="78"/>
      <c r="F67" s="78"/>
      <c r="G67" s="78"/>
      <c r="H67" s="79"/>
      <c r="I67" s="72" t="s">
        <v>45</v>
      </c>
      <c r="J67" s="80">
        <v>1</v>
      </c>
      <c r="K67" s="75">
        <v>7175</v>
      </c>
      <c r="L67" s="76"/>
    </row>
    <row r="68" spans="1:12">
      <c r="A68" s="62">
        <v>43</v>
      </c>
      <c r="B68" s="81" t="s">
        <v>90</v>
      </c>
      <c r="C68" s="82"/>
      <c r="D68" s="82"/>
      <c r="E68" s="82"/>
      <c r="F68" s="82"/>
      <c r="G68" s="82"/>
      <c r="H68" s="83"/>
      <c r="I68" s="62" t="s">
        <v>45</v>
      </c>
      <c r="J68" s="62">
        <v>1</v>
      </c>
      <c r="K68" s="67">
        <v>6500</v>
      </c>
      <c r="L68" s="68"/>
    </row>
    <row r="69" spans="1:12">
      <c r="A69" s="62">
        <v>44</v>
      </c>
      <c r="B69" s="84" t="s">
        <v>91</v>
      </c>
      <c r="C69" s="85"/>
      <c r="D69" s="85"/>
      <c r="E69" s="85"/>
      <c r="F69" s="85"/>
      <c r="G69" s="85"/>
      <c r="H69" s="86"/>
      <c r="I69" s="62" t="s">
        <v>45</v>
      </c>
      <c r="J69" s="62">
        <v>5</v>
      </c>
      <c r="K69" s="87">
        <v>570</v>
      </c>
      <c r="L69" s="88"/>
    </row>
    <row r="70" spans="1:12">
      <c r="A70" s="62">
        <v>45</v>
      </c>
      <c r="B70" s="81" t="s">
        <v>92</v>
      </c>
      <c r="C70" s="82"/>
      <c r="D70" s="82"/>
      <c r="E70" s="82"/>
      <c r="F70" s="82"/>
      <c r="G70" s="82"/>
      <c r="H70" s="83"/>
      <c r="I70" s="62" t="s">
        <v>45</v>
      </c>
      <c r="J70" s="62">
        <v>1</v>
      </c>
      <c r="K70" s="67">
        <f>7606/2</f>
        <v>3803</v>
      </c>
      <c r="L70" s="68"/>
    </row>
    <row r="71" spans="1:12">
      <c r="A71" s="72"/>
      <c r="B71" s="89" t="s">
        <v>93</v>
      </c>
      <c r="C71" s="90"/>
      <c r="D71" s="90"/>
      <c r="E71" s="90"/>
      <c r="F71" s="90"/>
      <c r="G71" s="90"/>
      <c r="H71" s="90"/>
      <c r="I71" s="72"/>
      <c r="J71" s="80"/>
      <c r="K71" s="91">
        <f>SUM(K26:L70)</f>
        <v>191884.41</v>
      </c>
      <c r="L71" s="92"/>
    </row>
    <row r="72" spans="1:12">
      <c r="A72" s="72"/>
      <c r="B72" s="89" t="s">
        <v>94</v>
      </c>
      <c r="C72" s="90"/>
      <c r="D72" s="90"/>
      <c r="E72" s="90"/>
      <c r="F72" s="90"/>
      <c r="G72" s="90"/>
      <c r="H72" s="90"/>
      <c r="I72" s="72"/>
      <c r="J72" s="80"/>
      <c r="K72" s="75">
        <f>K71*0.14</f>
        <v>26863.817400000004</v>
      </c>
      <c r="L72" s="76"/>
    </row>
    <row r="73" spans="1:12" ht="15.75" thickBot="1">
      <c r="A73" s="72"/>
      <c r="B73" t="s">
        <v>95</v>
      </c>
      <c r="C73"/>
      <c r="D73"/>
      <c r="E73"/>
      <c r="F73"/>
      <c r="G73"/>
      <c r="H73"/>
      <c r="I73" s="93"/>
      <c r="K73" s="94">
        <f>SUM(K71:L72)</f>
        <v>218748.2274</v>
      </c>
      <c r="L73" s="95"/>
    </row>
    <row r="74" spans="1:12" ht="16.5" thickBot="1">
      <c r="A74" s="96"/>
      <c r="B74" s="97" t="s">
        <v>96</v>
      </c>
      <c r="C74" s="98"/>
      <c r="D74" s="98"/>
      <c r="E74" s="98"/>
      <c r="F74" s="98"/>
      <c r="G74" s="98"/>
      <c r="H74" s="99"/>
      <c r="I74" s="96"/>
      <c r="J74" s="96"/>
      <c r="K74" s="100">
        <f>K73+K25</f>
        <v>359687.8174</v>
      </c>
      <c r="L74" s="101"/>
    </row>
    <row r="75" spans="1:12">
      <c r="A75" s="10" t="s">
        <v>97</v>
      </c>
    </row>
    <row r="76" spans="1:12">
      <c r="A76" s="10" t="s">
        <v>98</v>
      </c>
      <c r="D76" s="12">
        <v>2013</v>
      </c>
      <c r="E76" s="10" t="s">
        <v>99</v>
      </c>
      <c r="G76" s="37">
        <f>K74-G21</f>
        <v>58684.454293203889</v>
      </c>
      <c r="H76" s="10" t="s">
        <v>100</v>
      </c>
    </row>
    <row r="77" spans="1:12" ht="15.75" thickBot="1">
      <c r="A77" s="10" t="s">
        <v>101</v>
      </c>
      <c r="B77" s="12">
        <v>2013</v>
      </c>
      <c r="C77" s="10" t="s">
        <v>102</v>
      </c>
    </row>
    <row r="78" spans="1:12">
      <c r="A78" s="102" t="s">
        <v>2</v>
      </c>
      <c r="B78" s="103" t="s">
        <v>103</v>
      </c>
      <c r="C78" s="104"/>
      <c r="D78" s="104"/>
      <c r="E78" s="104"/>
      <c r="F78" s="103" t="s">
        <v>104</v>
      </c>
      <c r="G78" s="104"/>
      <c r="H78" s="105"/>
      <c r="I78" s="106" t="s">
        <v>105</v>
      </c>
      <c r="J78" s="107"/>
      <c r="K78" s="107"/>
      <c r="L78" s="108"/>
    </row>
    <row r="79" spans="1:12" ht="15.75" thickBot="1">
      <c r="A79" s="109"/>
      <c r="B79" s="110"/>
      <c r="C79" s="111"/>
      <c r="D79" s="111"/>
      <c r="E79" s="111"/>
      <c r="F79" s="110"/>
      <c r="G79" s="111"/>
      <c r="H79" s="112"/>
      <c r="I79" s="113" t="s">
        <v>106</v>
      </c>
      <c r="J79" s="114"/>
      <c r="K79" s="114"/>
      <c r="L79" s="115"/>
    </row>
    <row r="80" spans="1:12">
      <c r="A80" s="116" t="s">
        <v>107</v>
      </c>
      <c r="B80" s="117" t="s">
        <v>108</v>
      </c>
      <c r="C80" s="118"/>
      <c r="D80" s="118"/>
      <c r="E80" s="119"/>
      <c r="F80" s="120" t="s">
        <v>109</v>
      </c>
      <c r="G80" s="121"/>
      <c r="H80" s="122"/>
      <c r="I80" s="123" t="s">
        <v>110</v>
      </c>
      <c r="J80" s="124"/>
      <c r="K80" s="124"/>
      <c r="L80" s="125"/>
    </row>
    <row r="81" spans="1:12">
      <c r="A81" s="62" t="s">
        <v>111</v>
      </c>
      <c r="B81" s="63" t="s">
        <v>112</v>
      </c>
      <c r="C81" s="64"/>
      <c r="D81" s="64"/>
      <c r="E81" s="65"/>
      <c r="F81" s="126" t="s">
        <v>113</v>
      </c>
      <c r="G81" s="127"/>
      <c r="H81" s="128"/>
      <c r="I81" s="129" t="s">
        <v>114</v>
      </c>
      <c r="J81" s="130"/>
      <c r="K81" s="130"/>
      <c r="L81" s="131"/>
    </row>
    <row r="82" spans="1:12">
      <c r="A82" s="62" t="s">
        <v>115</v>
      </c>
      <c r="B82" s="63" t="s">
        <v>116</v>
      </c>
      <c r="C82" s="64"/>
      <c r="D82" s="64"/>
      <c r="E82" s="65"/>
      <c r="F82" s="129" t="s">
        <v>117</v>
      </c>
      <c r="G82" s="130"/>
      <c r="H82" s="131"/>
      <c r="I82" s="129" t="s">
        <v>118</v>
      </c>
      <c r="J82" s="130"/>
      <c r="K82" s="130"/>
      <c r="L82" s="131"/>
    </row>
    <row r="83" spans="1:12">
      <c r="A83" s="62" t="s">
        <v>119</v>
      </c>
      <c r="B83" s="63" t="s">
        <v>120</v>
      </c>
      <c r="C83" s="64"/>
      <c r="D83" s="64"/>
      <c r="E83" s="65"/>
      <c r="F83" s="129" t="s">
        <v>121</v>
      </c>
      <c r="G83" s="130"/>
      <c r="H83" s="131"/>
      <c r="I83" s="129" t="s">
        <v>122</v>
      </c>
      <c r="J83" s="130"/>
      <c r="K83" s="130"/>
      <c r="L83" s="131"/>
    </row>
    <row r="84" spans="1:12">
      <c r="A84" s="62" t="s">
        <v>123</v>
      </c>
      <c r="B84" s="63" t="s">
        <v>124</v>
      </c>
      <c r="C84" s="64"/>
      <c r="D84" s="64"/>
      <c r="E84" s="65"/>
      <c r="F84" s="129" t="s">
        <v>125</v>
      </c>
      <c r="G84" s="130"/>
      <c r="H84" s="131"/>
      <c r="I84" s="129" t="s">
        <v>126</v>
      </c>
      <c r="J84" s="130"/>
      <c r="K84" s="130"/>
      <c r="L84" s="131"/>
    </row>
    <row r="85" spans="1:12" ht="15.75" thickBot="1">
      <c r="A85" s="132" t="s">
        <v>127</v>
      </c>
      <c r="B85" s="133" t="s">
        <v>128</v>
      </c>
      <c r="C85" s="134"/>
      <c r="D85" s="134"/>
      <c r="E85" s="135"/>
      <c r="F85" s="136" t="s">
        <v>129</v>
      </c>
      <c r="G85" s="137"/>
      <c r="H85" s="138"/>
      <c r="I85" s="136" t="s">
        <v>130</v>
      </c>
      <c r="J85" s="137"/>
      <c r="K85" s="137"/>
      <c r="L85" s="138"/>
    </row>
    <row r="87" spans="1:12">
      <c r="A87" s="139" t="s">
        <v>131</v>
      </c>
      <c r="B87" s="12">
        <v>2014</v>
      </c>
      <c r="C87" s="10" t="s">
        <v>132</v>
      </c>
    </row>
    <row r="88" spans="1:12">
      <c r="A88" s="140" t="s">
        <v>133</v>
      </c>
    </row>
    <row r="89" spans="1:12">
      <c r="A89" s="141" t="s">
        <v>134</v>
      </c>
    </row>
    <row r="90" spans="1:12">
      <c r="A90" s="64" t="s">
        <v>135</v>
      </c>
      <c r="B90" s="64"/>
      <c r="C90" s="64"/>
      <c r="D90" s="64"/>
      <c r="E90" s="64"/>
      <c r="F90" s="142">
        <f>H115</f>
        <v>4.6087892308301743</v>
      </c>
      <c r="G90" s="10" t="s">
        <v>136</v>
      </c>
    </row>
    <row r="91" spans="1:12">
      <c r="A91" s="140" t="s">
        <v>137</v>
      </c>
      <c r="E91" s="12">
        <v>2012</v>
      </c>
      <c r="F91" s="10" t="s">
        <v>138</v>
      </c>
      <c r="K91" s="143"/>
    </row>
    <row r="92" spans="1:12">
      <c r="A92" s="140" t="s">
        <v>139</v>
      </c>
    </row>
    <row r="93" spans="1:12">
      <c r="A93" s="140" t="s">
        <v>140</v>
      </c>
    </row>
    <row r="94" spans="1:12">
      <c r="A94" s="140" t="s">
        <v>141</v>
      </c>
    </row>
    <row r="95" spans="1:12">
      <c r="A95" s="140" t="s">
        <v>142</v>
      </c>
    </row>
    <row r="96" spans="1:12">
      <c r="A96" s="140" t="s">
        <v>143</v>
      </c>
    </row>
    <row r="98" spans="1:11">
      <c r="A98" s="140" t="s">
        <v>144</v>
      </c>
      <c r="B98" s="12">
        <v>2014</v>
      </c>
      <c r="C98" s="10" t="s">
        <v>145</v>
      </c>
    </row>
    <row r="99" spans="1:11">
      <c r="A99" s="140" t="s">
        <v>146</v>
      </c>
    </row>
    <row r="100" spans="1:11">
      <c r="A100" s="140" t="s">
        <v>147</v>
      </c>
      <c r="J100" s="144">
        <v>12000</v>
      </c>
      <c r="K100" t="s">
        <v>17</v>
      </c>
    </row>
    <row r="101" spans="1:11">
      <c r="A101" s="140" t="s">
        <v>148</v>
      </c>
      <c r="J101" s="144">
        <v>12000</v>
      </c>
      <c r="K101" t="s">
        <v>17</v>
      </c>
    </row>
    <row r="102" spans="1:11">
      <c r="A102" s="140" t="s">
        <v>149</v>
      </c>
      <c r="J102" s="144">
        <v>16000</v>
      </c>
      <c r="K102" t="s">
        <v>17</v>
      </c>
    </row>
    <row r="103" spans="1:11">
      <c r="A103" s="140" t="s">
        <v>150</v>
      </c>
      <c r="J103" s="144">
        <v>15000</v>
      </c>
      <c r="K103" t="s">
        <v>17</v>
      </c>
    </row>
    <row r="104" spans="1:11">
      <c r="A104" s="140" t="s">
        <v>151</v>
      </c>
      <c r="J104" s="144">
        <v>25000</v>
      </c>
      <c r="K104" t="s">
        <v>17</v>
      </c>
    </row>
    <row r="105" spans="1:11">
      <c r="A105" s="140" t="s">
        <v>152</v>
      </c>
      <c r="J105" s="144">
        <v>10000</v>
      </c>
      <c r="K105" t="s">
        <v>17</v>
      </c>
    </row>
    <row r="106" spans="1:11">
      <c r="A106" s="140" t="s">
        <v>153</v>
      </c>
      <c r="J106" s="144">
        <v>4000</v>
      </c>
      <c r="K106" t="s">
        <v>17</v>
      </c>
    </row>
    <row r="107" spans="1:11">
      <c r="A107" s="140" t="s">
        <v>154</v>
      </c>
      <c r="J107" s="144">
        <v>1200</v>
      </c>
      <c r="K107" t="s">
        <v>17</v>
      </c>
    </row>
    <row r="108" spans="1:11">
      <c r="A108" s="140" t="s">
        <v>155</v>
      </c>
      <c r="J108" s="144">
        <v>15000</v>
      </c>
      <c r="K108" t="s">
        <v>17</v>
      </c>
    </row>
    <row r="109" spans="1:11">
      <c r="A109" s="140" t="s">
        <v>156</v>
      </c>
      <c r="J109" s="30">
        <v>12000</v>
      </c>
      <c r="K109" t="s">
        <v>17</v>
      </c>
    </row>
    <row r="110" spans="1:11">
      <c r="A110" s="140" t="s">
        <v>157</v>
      </c>
      <c r="J110" s="144">
        <v>6500</v>
      </c>
      <c r="K110" t="s">
        <v>17</v>
      </c>
    </row>
    <row r="111" spans="1:11">
      <c r="A111" s="140" t="s">
        <v>158</v>
      </c>
      <c r="J111" s="144">
        <v>20000</v>
      </c>
      <c r="K111" t="s">
        <v>17</v>
      </c>
    </row>
    <row r="112" spans="1:11">
      <c r="A112" s="145" t="s">
        <v>159</v>
      </c>
      <c r="J112" s="19">
        <f>SUM(J100:J111)</f>
        <v>148700</v>
      </c>
      <c r="K112" s="146" t="s">
        <v>160</v>
      </c>
    </row>
    <row r="113" spans="1:12">
      <c r="A113" s="145"/>
      <c r="J113" s="19"/>
      <c r="K113" s="146"/>
    </row>
    <row r="114" spans="1:12">
      <c r="A114" s="140" t="s">
        <v>161</v>
      </c>
      <c r="H114" s="12" t="s">
        <v>162</v>
      </c>
      <c r="I114" t="s">
        <v>163</v>
      </c>
      <c r="J114" s="19">
        <f>G76</f>
        <v>58684.454293203889</v>
      </c>
      <c r="K114" s="19"/>
    </row>
    <row r="115" spans="1:12">
      <c r="A115" s="140" t="s">
        <v>164</v>
      </c>
      <c r="C115" s="37">
        <f>J112+J114</f>
        <v>207384.45429320389</v>
      </c>
      <c r="D115" s="12" t="s">
        <v>165</v>
      </c>
      <c r="E115" s="147">
        <v>2013</v>
      </c>
      <c r="F115" s="10" t="s">
        <v>166</v>
      </c>
      <c r="H115" s="148">
        <f>C115/(E6*12)</f>
        <v>4.6087892308301743</v>
      </c>
      <c r="I115" t="s">
        <v>167</v>
      </c>
    </row>
    <row r="117" spans="1:12">
      <c r="B117" s="10" t="s">
        <v>168</v>
      </c>
    </row>
    <row r="118" spans="1:12">
      <c r="B118" s="10" t="s">
        <v>104</v>
      </c>
      <c r="I118" t="s">
        <v>169</v>
      </c>
    </row>
    <row r="119" spans="1:12">
      <c r="A119"/>
      <c r="B119"/>
      <c r="C119"/>
      <c r="D119"/>
      <c r="E119"/>
      <c r="F119"/>
      <c r="G119"/>
      <c r="H119"/>
      <c r="K119" s="1"/>
      <c r="L119" s="1"/>
    </row>
  </sheetData>
  <mergeCells count="130">
    <mergeCell ref="A90:E90"/>
    <mergeCell ref="B84:E84"/>
    <mergeCell ref="F84:H84"/>
    <mergeCell ref="I84:L84"/>
    <mergeCell ref="B85:E85"/>
    <mergeCell ref="F85:H85"/>
    <mergeCell ref="I85:L85"/>
    <mergeCell ref="B82:E82"/>
    <mergeCell ref="F82:H82"/>
    <mergeCell ref="I82:L82"/>
    <mergeCell ref="B83:E83"/>
    <mergeCell ref="F83:H83"/>
    <mergeCell ref="I83:L83"/>
    <mergeCell ref="B80:E80"/>
    <mergeCell ref="F80:H80"/>
    <mergeCell ref="I80:L80"/>
    <mergeCell ref="B81:E81"/>
    <mergeCell ref="F81:H81"/>
    <mergeCell ref="I81:L81"/>
    <mergeCell ref="K73:L73"/>
    <mergeCell ref="K74:L74"/>
    <mergeCell ref="B78:E78"/>
    <mergeCell ref="F78:H78"/>
    <mergeCell ref="I78:L78"/>
    <mergeCell ref="B79:E79"/>
    <mergeCell ref="F79:H79"/>
    <mergeCell ref="I79:L79"/>
    <mergeCell ref="K69:L69"/>
    <mergeCell ref="B70:H70"/>
    <mergeCell ref="K70:L70"/>
    <mergeCell ref="B71:H71"/>
    <mergeCell ref="K71:L71"/>
    <mergeCell ref="B72:H72"/>
    <mergeCell ref="K72:L72"/>
    <mergeCell ref="B66:H66"/>
    <mergeCell ref="K66:L66"/>
    <mergeCell ref="B67:H67"/>
    <mergeCell ref="K67:L67"/>
    <mergeCell ref="B68:H68"/>
    <mergeCell ref="K68:L68"/>
    <mergeCell ref="B63:H63"/>
    <mergeCell ref="K63:L63"/>
    <mergeCell ref="B64:H64"/>
    <mergeCell ref="K64:L64"/>
    <mergeCell ref="B65:H65"/>
    <mergeCell ref="K65:L65"/>
    <mergeCell ref="B60:H60"/>
    <mergeCell ref="K60:L60"/>
    <mergeCell ref="B61:H61"/>
    <mergeCell ref="K61:L61"/>
    <mergeCell ref="B62:H62"/>
    <mergeCell ref="K62:L62"/>
    <mergeCell ref="B57:H57"/>
    <mergeCell ref="K57:L57"/>
    <mergeCell ref="B58:H58"/>
    <mergeCell ref="K58:L58"/>
    <mergeCell ref="B59:H59"/>
    <mergeCell ref="K59:L59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A2:L2"/>
    <mergeCell ref="A3:L3"/>
    <mergeCell ref="A7:B7"/>
    <mergeCell ref="A22:B22"/>
    <mergeCell ref="B23:H23"/>
    <mergeCell ref="K23:L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2014-04-11T01:40:44Z</dcterms:modified>
</cp:coreProperties>
</file>