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8" i="1"/>
  <c r="G17"/>
  <c r="G16"/>
  <c r="G15"/>
  <c r="H99"/>
  <c r="J97"/>
  <c r="B75"/>
  <c r="B66"/>
  <c r="K59"/>
  <c r="K58"/>
  <c r="K57"/>
  <c r="J57"/>
  <c r="K55"/>
  <c r="K54"/>
  <c r="K53"/>
  <c r="K52"/>
  <c r="K49"/>
  <c r="K48"/>
  <c r="K47"/>
  <c r="K45"/>
  <c r="K44"/>
  <c r="K42"/>
  <c r="K41"/>
  <c r="K40"/>
  <c r="K39"/>
  <c r="K38"/>
  <c r="K37"/>
  <c r="K33"/>
  <c r="K32"/>
  <c r="J32"/>
  <c r="K29"/>
  <c r="K27"/>
  <c r="K60" s="1"/>
  <c r="A26"/>
  <c r="A27" s="1"/>
  <c r="J14"/>
  <c r="G7"/>
  <c r="I7" s="1"/>
  <c r="A21" s="1"/>
  <c r="B6"/>
  <c r="K61" l="1"/>
  <c r="K62"/>
  <c r="G65" s="1"/>
  <c r="K98" s="1"/>
  <c r="C99" s="1"/>
  <c r="F77" s="1"/>
</calcChain>
</file>

<file path=xl/sharedStrings.xml><?xml version="1.0" encoding="utf-8"?>
<sst xmlns="http://schemas.openxmlformats.org/spreadsheetml/2006/main" count="214" uniqueCount="162">
  <si>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</si>
  <si>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</si>
  <si>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</si>
  <si>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   по мкр.  Юбилейный    за </t>
  </si>
  <si>
    <t>год</t>
  </si>
  <si>
    <t xml:space="preserve">1. В </t>
  </si>
  <si>
    <t xml:space="preserve">   по дому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</si>
  <si>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</si>
  <si>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</si>
  <si>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>рублей            (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</si>
  <si>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</si>
  <si>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</si>
  <si>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</si>
  <si>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</si>
  <si>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r>
      <t>кв.</t>
    </r>
    <r>
      <rPr>
        <b/>
        <sz val="11"/>
        <rFont val="Calibri"/>
        <family val="2"/>
        <charset val="204"/>
        <scheme val="minor"/>
      </rPr>
      <t xml:space="preserve"> 8 </t>
    </r>
    <r>
      <rPr>
        <sz val="11"/>
        <rFont val="Calibri"/>
        <family val="2"/>
        <charset val="204"/>
        <scheme val="minor"/>
      </rPr>
      <t xml:space="preserve">-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</si>
  <si>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</si>
  <si>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23 -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</si>
  <si>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60 -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</si>
  <si>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13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</si>
  <si>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 xml:space="preserve">кв. </t>
    </r>
    <r>
      <rPr>
        <b/>
        <sz val="11"/>
        <rFont val="Calibri"/>
        <family val="2"/>
        <charset val="204"/>
        <scheme val="minor"/>
      </rPr>
      <t xml:space="preserve">29 -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</si>
  <si>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70 -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</si>
  <si>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19</t>
    </r>
    <r>
      <rPr>
        <sz val="11"/>
        <rFont val="Calibri"/>
        <family val="2"/>
        <charset val="204"/>
        <scheme val="minor"/>
      </rPr>
      <t xml:space="preserve">-                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</si>
  <si>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32 -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</si>
  <si>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77 -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</si>
  <si>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</si>
  <si>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</si>
  <si>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</si>
  <si>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</si>
  <si>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</si>
  <si>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</si>
  <si>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</si>
  <si>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</si>
  <si>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</si>
  <si>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</si>
  <si>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</si>
  <si>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</si>
  <si>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</si>
  <si>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</si>
  <si>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</si>
  <si>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</si>
  <si>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</si>
  <si>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2012 год</t>
  </si>
  <si>
    <t>Дверь стальная в подъезд.</t>
  </si>
  <si>
    <t>шт.</t>
  </si>
  <si>
    <t>Установка электромагнитного замка в подъезд.</t>
  </si>
  <si>
    <t>комп.</t>
  </si>
  <si>
    <t>Доски для объявлений маленькие ( метал).</t>
  </si>
  <si>
    <t>2013 год</t>
  </si>
  <si>
    <t>Изготовление информационных досок в ИТП.</t>
  </si>
  <si>
    <t>Устройство душевой комнаты.</t>
  </si>
  <si>
    <t>шт</t>
  </si>
  <si>
    <t>Покраска бордюр, разметка.</t>
  </si>
  <si>
    <t>м</t>
  </si>
  <si>
    <t>Установка замков на двери  РУ - 6кВ, РУ - 0,4 кВ в ТП № 3182.</t>
  </si>
  <si>
    <t>Вывоз снега с придомовой территории в марте.</t>
  </si>
  <si>
    <t>м/час</t>
  </si>
  <si>
    <t>Устройство комнаты уборщицы 1 подъезд.</t>
  </si>
  <si>
    <t>Устройство комнаты уборщицы 2 подъезд.</t>
  </si>
  <si>
    <t>Замена блока питания в ИТП.</t>
  </si>
  <si>
    <t>раб</t>
  </si>
  <si>
    <t>Вывоз строительного негабаритного мусора в апреле.</t>
  </si>
  <si>
    <t>м3</t>
  </si>
  <si>
    <t>Таблички с номером  дома и улицы.</t>
  </si>
  <si>
    <t>Монтаж поэтажные таблички.</t>
  </si>
  <si>
    <t>Монтаж таблички при входе в подъезд.</t>
  </si>
  <si>
    <t>Ремонт наружного освещения: замена ламп ДНАТ (услуги автовышки).</t>
  </si>
  <si>
    <t>Электромонтажные работы в комнате уборщицы (1-ый подъезд).</t>
  </si>
  <si>
    <t>м.</t>
  </si>
  <si>
    <t>Электромонтажные работы в комнате уборщицы (2-ой подъезд).</t>
  </si>
  <si>
    <t>Покраска  мусорных контейнеров.</t>
  </si>
  <si>
    <t>Благоустройство территории (чернозем).</t>
  </si>
  <si>
    <t>т.</t>
  </si>
  <si>
    <t>Благоустройство территории (песок).</t>
  </si>
  <si>
    <t>Монтаж досок для объявлений в подъездах.</t>
  </si>
  <si>
    <t>Благоустройство детской площадки (устройство входа для въезда колясок, велосипедов).</t>
  </si>
  <si>
    <t>Благоустройство придомовой территории (кустарники и деревья).</t>
  </si>
  <si>
    <t>Ремонт канализационного стояка (кв. 10).</t>
  </si>
  <si>
    <t>Монтаж домофонной системы, 1под-д.</t>
  </si>
  <si>
    <t>Наклейки - обозначения в ИТП.</t>
  </si>
  <si>
    <t>Изготовление и монтаж ограждения газона.</t>
  </si>
  <si>
    <t>Вывоз строительного и негабаритного мусора в октябре (26,76%).</t>
  </si>
  <si>
    <r>
      <t>м</t>
    </r>
    <r>
      <rPr>
        <sz val="11"/>
        <rFont val="Calibri"/>
        <family val="2"/>
        <charset val="204"/>
      </rPr>
      <t>³</t>
    </r>
  </si>
  <si>
    <t>Вывоз строительного и негабаритного мусора в ноябре (26,76%).</t>
  </si>
  <si>
    <t>Замена энергосберегающей лампы в подъезде на 1 этаже.</t>
  </si>
  <si>
    <t>Уборка и вывоз снега с  придомовой территории (21,98).</t>
  </si>
  <si>
    <t>маш/час</t>
  </si>
  <si>
    <t>Монтаж коврового и щетинестого  покрытия на 1 этаже в 1,2 подезде</t>
  </si>
  <si>
    <t>Установка новогодней елки.</t>
  </si>
  <si>
    <t>Всего:</t>
  </si>
  <si>
    <t>Управление МКД (14%)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</si>
  <si>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</si>
  <si>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</si>
  <si>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</si>
  <si>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</si>
  <si>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</si>
  <si>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</si>
  <si>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</si>
  <si>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</si>
  <si>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</si>
  <si>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</si>
  <si>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</si>
  <si>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</si>
  <si>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</si>
  <si>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 руб./м</t>
    </r>
    <r>
      <rPr>
        <sz val="11"/>
        <rFont val="Calibri"/>
        <family val="2"/>
        <charset val="204"/>
      </rPr>
      <t>²</t>
    </r>
  </si>
  <si>
    <t>18,50 руб./м²</t>
  </si>
  <si>
    <t>2.</t>
  </si>
  <si>
    <t>Текущий ремонт общего имущества.</t>
  </si>
  <si>
    <r>
      <t>4,74 руб./м</t>
    </r>
    <r>
      <rPr>
        <sz val="11"/>
        <rFont val="Calibri"/>
        <family val="2"/>
        <charset val="204"/>
      </rPr>
      <t>²</t>
    </r>
  </si>
  <si>
    <t>4,74 руб./м²</t>
  </si>
  <si>
    <t>4.</t>
  </si>
  <si>
    <t>Отопление.</t>
  </si>
  <si>
    <t>0,019 Гкал/м</t>
  </si>
  <si>
    <t>0,027 Гкал/м</t>
  </si>
  <si>
    <t>5.</t>
  </si>
  <si>
    <t>Горячее водоснабжение.</t>
  </si>
  <si>
    <t>218,90 руб./чел.</t>
  </si>
  <si>
    <t>301,44 руб./чел.</t>
  </si>
  <si>
    <t>6.</t>
  </si>
  <si>
    <t>Холодное водоснабжение.</t>
  </si>
  <si>
    <t>54,01 руб./чел.</t>
  </si>
  <si>
    <t>74,71 руб./чел.</t>
  </si>
  <si>
    <t>7.</t>
  </si>
  <si>
    <t>Водоотведение.</t>
  </si>
  <si>
    <t>98,72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</si>
  <si>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</si>
  <si>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</si>
  <si>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</si>
  <si>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</si>
  <si>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</si>
  <si>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</si>
  <si>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исходя из объемов потребления в</t>
  </si>
  <si>
    <t>году, с последующим перерасчетом по окончании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</si>
  <si>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</si>
  <si>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</si>
  <si>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</t>
  </si>
  <si>
    <t xml:space="preserve">   по новым нормативам, введенным с 01 января 2013 года Приказом № 7-мпр от 27 августа 2012 года. ).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</si>
  <si>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</si>
  <si>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</si>
  <si>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</si>
  <si>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- техническое освидетельствование лифтов</t>
  </si>
  <si>
    <t xml:space="preserve"> -   монтаж системы видеонаблюдения</t>
  </si>
  <si>
    <t xml:space="preserve"> - вывоз снега с придомовой территории</t>
  </si>
  <si>
    <t xml:space="preserve"> - поверка (замена) манометров и термометров</t>
  </si>
  <si>
    <t xml:space="preserve"> - установка новогодней елки</t>
  </si>
  <si>
    <t xml:space="preserve"> - обслуживание ТП и кабельных линий</t>
  </si>
  <si>
    <t xml:space="preserve"> - передача бесхозных инженерных сетей</t>
  </si>
  <si>
    <t xml:space="preserve"> - непредвиденные затраты (компенсаторы, арматура, эл.арматура, замки и т.д.)</t>
  </si>
  <si>
    <t xml:space="preserve"> - мероприятия по энергоресурсосбережению</t>
  </si>
  <si>
    <t xml:space="preserve"> - благоустройство территории</t>
  </si>
  <si>
    <t xml:space="preserve"> - устройство козырьков над входом в подъезд (п. 1,2)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</si>
  <si>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</si>
  <si>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</si>
  <si>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</si>
  <si>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</si>
  <si>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</si>
  <si>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</si>
  <si>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</si>
  <si>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</si>
  <si>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</si>
  <si>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</si>
  <si>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 xml:space="preserve">   120 (</t>
  </si>
  <si>
    <t>2014г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</si>
</sst>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5" fillId="0" borderId="0" xfId="0" applyNumberFormat="1" applyFont="1" applyFill="1"/>
    <xf numFmtId="4" fontId="7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7" fillId="0" borderId="0" xfId="0" applyNumberFormat="1" applyFont="1" applyFill="1"/>
    <xf numFmtId="2" fontId="5" fillId="0" borderId="0" xfId="0" applyNumberFormat="1" applyFont="1" applyFill="1" applyAlignment="1">
      <alignment horizontal="center"/>
    </xf>
    <xf numFmtId="0" fontId="5" fillId="0" borderId="0" xfId="0" applyFont="1" applyFill="1"/>
    <xf numFmtId="0" fontId="1" fillId="0" borderId="0" xfId="0" applyFont="1" applyFill="1" applyAlignment="1">
      <alignment horizontal="left"/>
    </xf>
    <xf numFmtId="4" fontId="1" fillId="0" borderId="0" xfId="0" applyNumberFormat="1" applyFont="1" applyFill="1"/>
    <xf numFmtId="0" fontId="5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0" fontId="6" fillId="0" borderId="0" xfId="0" applyFont="1" applyFill="1" applyAlignment="1">
      <alignment horizontal="left"/>
    </xf>
    <xf numFmtId="4" fontId="5" fillId="0" borderId="0" xfId="0" applyNumberFormat="1" applyFont="1"/>
    <xf numFmtId="4" fontId="5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3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2" fontId="1" fillId="0" borderId="7" xfId="0" applyNumberFormat="1" applyFont="1" applyFill="1" applyBorder="1" applyAlignment="1">
      <alignment horizontal="right"/>
    </xf>
    <xf numFmtId="2" fontId="1" fillId="0" borderId="8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1" fillId="0" borderId="7" xfId="0" applyNumberFormat="1" applyFont="1" applyFill="1" applyBorder="1" applyAlignment="1">
      <alignment horizontal="right"/>
    </xf>
    <xf numFmtId="4" fontId="1" fillId="0" borderId="8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" fontId="1" fillId="0" borderId="7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/>
    <xf numFmtId="4" fontId="5" fillId="0" borderId="7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" fillId="0" borderId="6" xfId="0" applyFont="1" applyFill="1" applyBorder="1" applyAlignment="1"/>
    <xf numFmtId="4" fontId="5" fillId="0" borderId="9" xfId="0" applyNumberFormat="1" applyFont="1" applyFill="1" applyBorder="1" applyAlignment="1">
      <alignment horizontal="right"/>
    </xf>
    <xf numFmtId="4" fontId="5" fillId="0" borderId="10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2" xfId="0" applyFont="1" applyFill="1" applyBorder="1" applyAlignment="1"/>
    <xf numFmtId="4" fontId="5" fillId="0" borderId="13" xfId="0" applyNumberFormat="1" applyFont="1" applyFill="1" applyBorder="1" applyAlignment="1">
      <alignment horizontal="right"/>
    </xf>
    <xf numFmtId="4" fontId="5" fillId="0" borderId="15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5" fillId="0" borderId="0" xfId="0" applyFont="1" applyFill="1" applyBorder="1" applyAlignment="1"/>
    <xf numFmtId="4" fontId="7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/>
    <xf numFmtId="0" fontId="5" fillId="0" borderId="0" xfId="0" applyFont="1" applyFill="1" applyBorder="1" applyAlignment="1">
      <alignment horizontal="left"/>
    </xf>
    <xf numFmtId="1" fontId="1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9"/>
  <sheetViews>
    <sheetView tabSelected="1" topLeftCell="A55" workbookViewId="0">
      <selection activeCell="G19" sqref="G19"/>
    </sheetView>
  </sheetViews>
  <sheetFormatPr defaultRowHeight="15"/>
  <cols>
    <col min="1" max="1" width="6.140625" style="1" customWidth="1"/>
    <col min="2" max="2" width="8.7109375" style="1" customWidth="1"/>
    <col min="3" max="3" width="10.140625" style="1" customWidth="1"/>
    <col min="4" max="4" width="6.28515625" style="1" customWidth="1"/>
    <col min="5" max="5" width="9" style="1" customWidth="1"/>
    <col min="6" max="6" width="9.140625" style="1" customWidth="1"/>
    <col min="7" max="7" width="12.85546875" style="1" customWidth="1"/>
    <col min="8" max="8" width="14" style="1" customWidth="1"/>
    <col min="9" max="9" width="11" style="1" customWidth="1"/>
    <col min="10" max="10" width="9.85546875" style="1" customWidth="1"/>
    <col min="11" max="11" width="10.5703125" style="1" customWidth="1"/>
    <col min="12" max="12" width="2.570312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120</v>
      </c>
      <c r="F4" s="7" t="s">
        <v>3</v>
      </c>
      <c r="G4" s="7"/>
      <c r="H4" s="5"/>
      <c r="I4" s="5">
        <v>2013</v>
      </c>
      <c r="J4" s="7" t="s">
        <v>4</v>
      </c>
      <c r="K4" s="8"/>
      <c r="L4" s="8"/>
    </row>
    <row r="5" spans="1:12" ht="18.75">
      <c r="C5" s="5"/>
      <c r="D5" s="5"/>
      <c r="E5" s="5"/>
      <c r="F5" s="5"/>
      <c r="G5" s="5"/>
      <c r="H5" s="5"/>
      <c r="I5" s="5"/>
      <c r="J5" s="5"/>
      <c r="K5" s="9"/>
      <c r="L5" s="9"/>
    </row>
    <row r="6" spans="1:12" ht="15.75">
      <c r="A6" s="10" t="s">
        <v>5</v>
      </c>
      <c r="B6" s="9">
        <f>I4</f>
        <v>2013</v>
      </c>
      <c r="C6" s="1" t="s">
        <v>6</v>
      </c>
      <c r="D6" s="11" t="s">
        <v>160</v>
      </c>
      <c r="E6" s="12">
        <v>5123.8</v>
      </c>
      <c r="F6" s="1" t="s">
        <v>7</v>
      </c>
      <c r="K6" s="8"/>
      <c r="L6" s="8"/>
    </row>
    <row r="7" spans="1:12" ht="15.75">
      <c r="A7" s="13">
        <v>2545800.12</v>
      </c>
      <c r="B7" s="13"/>
      <c r="C7" s="14" t="s">
        <v>8</v>
      </c>
      <c r="G7" s="15">
        <f>A7-O10</f>
        <v>2545800.12</v>
      </c>
      <c r="H7" s="1" t="s">
        <v>9</v>
      </c>
      <c r="I7" s="16">
        <f>(G7/A7)*100</f>
        <v>100</v>
      </c>
      <c r="J7" s="1" t="s">
        <v>10</v>
      </c>
      <c r="K7" s="8"/>
      <c r="L7" s="8"/>
    </row>
    <row r="8" spans="1:12">
      <c r="A8" s="1" t="s">
        <v>11</v>
      </c>
      <c r="J8" s="17">
        <v>534502.31999999995</v>
      </c>
      <c r="K8" s="18" t="s">
        <v>12</v>
      </c>
      <c r="L8" s="18"/>
    </row>
    <row r="9" spans="1:12">
      <c r="A9" s="1" t="s">
        <v>13</v>
      </c>
    </row>
    <row r="10" spans="1:12">
      <c r="A10" s="1" t="s">
        <v>14</v>
      </c>
      <c r="B10" s="19">
        <v>15085.3</v>
      </c>
      <c r="C10" s="1" t="s">
        <v>15</v>
      </c>
      <c r="E10" s="20" t="s">
        <v>16</v>
      </c>
      <c r="F10" s="19">
        <v>19308.77</v>
      </c>
      <c r="G10" s="1" t="s">
        <v>15</v>
      </c>
      <c r="I10" s="1" t="s">
        <v>17</v>
      </c>
      <c r="J10" s="19">
        <v>20276.72</v>
      </c>
      <c r="K10" s="18" t="s">
        <v>15</v>
      </c>
      <c r="L10" s="18"/>
    </row>
    <row r="11" spans="1:12">
      <c r="A11" s="1" t="s">
        <v>18</v>
      </c>
      <c r="B11" s="19">
        <v>23696.48</v>
      </c>
      <c r="C11" s="1" t="s">
        <v>15</v>
      </c>
      <c r="E11" s="20" t="s">
        <v>19</v>
      </c>
      <c r="F11" s="19">
        <v>16326.5</v>
      </c>
      <c r="G11" s="1" t="s">
        <v>15</v>
      </c>
      <c r="I11" s="1" t="s">
        <v>20</v>
      </c>
      <c r="J11" s="19">
        <v>12768.18</v>
      </c>
      <c r="K11" s="18" t="s">
        <v>15</v>
      </c>
      <c r="L11" s="18"/>
    </row>
    <row r="12" spans="1:12">
      <c r="A12" s="1" t="s">
        <v>21</v>
      </c>
      <c r="B12" s="19">
        <v>13366.08</v>
      </c>
      <c r="C12" s="1" t="s">
        <v>15</v>
      </c>
      <c r="E12" s="11" t="s">
        <v>22</v>
      </c>
      <c r="F12" s="19">
        <v>30176.99</v>
      </c>
      <c r="G12" s="1" t="s">
        <v>15</v>
      </c>
      <c r="I12" s="1" t="s">
        <v>23</v>
      </c>
      <c r="J12" s="19">
        <v>14280.36</v>
      </c>
      <c r="K12" s="18" t="s">
        <v>15</v>
      </c>
      <c r="L12" s="18"/>
    </row>
    <row r="13" spans="1:12">
      <c r="B13" s="19"/>
      <c r="E13" s="11"/>
      <c r="F13" s="19"/>
      <c r="J13" s="19"/>
      <c r="K13" s="18"/>
      <c r="L13" s="18"/>
    </row>
    <row r="14" spans="1:12" ht="15.75">
      <c r="A14" s="1" t="s">
        <v>24</v>
      </c>
      <c r="J14" s="19">
        <f>G15+G16+G17+G18</f>
        <v>5123.8000000000011</v>
      </c>
      <c r="K14" s="21" t="s">
        <v>25</v>
      </c>
      <c r="L14" s="21"/>
    </row>
    <row r="15" spans="1:12">
      <c r="A15" s="22" t="s">
        <v>26</v>
      </c>
      <c r="B15" s="1" t="s">
        <v>27</v>
      </c>
      <c r="G15" s="12">
        <f>(E6*43.5/100)</f>
        <v>2228.8530000000001</v>
      </c>
      <c r="H15" s="1" t="s">
        <v>15</v>
      </c>
      <c r="K15" s="8"/>
      <c r="L15" s="8"/>
    </row>
    <row r="16" spans="1:12">
      <c r="A16" s="22" t="s">
        <v>26</v>
      </c>
      <c r="B16" s="1" t="s">
        <v>28</v>
      </c>
      <c r="G16" s="12">
        <f>(E6*36.6/100)</f>
        <v>1875.3108000000002</v>
      </c>
      <c r="H16" s="1" t="s">
        <v>15</v>
      </c>
      <c r="K16" s="8"/>
      <c r="L16" s="8"/>
    </row>
    <row r="17" spans="1:12">
      <c r="A17" s="22" t="s">
        <v>26</v>
      </c>
      <c r="B17" s="1" t="s">
        <v>29</v>
      </c>
      <c r="G17" s="12">
        <f>(E6*12.5/100)</f>
        <v>640.47500000000002</v>
      </c>
      <c r="H17" s="1" t="s">
        <v>15</v>
      </c>
      <c r="K17" s="23"/>
      <c r="L17" s="23"/>
    </row>
    <row r="18" spans="1:12">
      <c r="A18" s="22" t="s">
        <v>26</v>
      </c>
      <c r="B18" s="1" t="s">
        <v>30</v>
      </c>
      <c r="G18" s="12">
        <f>(E6*7.4/100)</f>
        <v>379.16120000000001</v>
      </c>
      <c r="H18" s="1" t="s">
        <v>15</v>
      </c>
      <c r="K18" s="8"/>
      <c r="L18" s="8"/>
    </row>
    <row r="19" spans="1:12">
      <c r="G19" s="24"/>
      <c r="K19" s="8"/>
      <c r="L19" s="8"/>
    </row>
    <row r="20" spans="1:12">
      <c r="A20" s="25" t="s">
        <v>31</v>
      </c>
      <c r="G20" s="26">
        <v>245411.89</v>
      </c>
      <c r="H20" s="1" t="s">
        <v>32</v>
      </c>
      <c r="K20" s="8"/>
      <c r="L20" s="8"/>
    </row>
    <row r="21" spans="1:12" ht="15.75" thickBot="1">
      <c r="A21" s="27">
        <f>G20*I7/100</f>
        <v>245411.89</v>
      </c>
      <c r="B21" s="27"/>
      <c r="C21" s="1" t="s">
        <v>33</v>
      </c>
      <c r="K21" s="28"/>
      <c r="L21" s="28"/>
    </row>
    <row r="22" spans="1:12">
      <c r="A22" s="29" t="s">
        <v>2</v>
      </c>
      <c r="B22" s="30" t="s">
        <v>34</v>
      </c>
      <c r="C22" s="31"/>
      <c r="D22" s="31"/>
      <c r="E22" s="31"/>
      <c r="F22" s="31"/>
      <c r="G22" s="31"/>
      <c r="H22" s="32"/>
      <c r="I22" s="29" t="s">
        <v>35</v>
      </c>
      <c r="J22" s="29" t="s">
        <v>36</v>
      </c>
      <c r="K22" s="30" t="s">
        <v>37</v>
      </c>
      <c r="L22" s="32"/>
    </row>
    <row r="23" spans="1:12" ht="15.75" thickBot="1">
      <c r="A23" s="33" t="s">
        <v>38</v>
      </c>
      <c r="B23" s="34"/>
      <c r="C23" s="35"/>
      <c r="D23" s="35"/>
      <c r="E23" s="35"/>
      <c r="F23" s="35"/>
      <c r="G23" s="35"/>
      <c r="H23" s="36"/>
      <c r="I23" s="33" t="s">
        <v>39</v>
      </c>
      <c r="J23" s="37"/>
      <c r="K23" s="38" t="s">
        <v>40</v>
      </c>
      <c r="L23" s="39"/>
    </row>
    <row r="24" spans="1:12">
      <c r="A24" s="29"/>
      <c r="B24" s="31" t="s">
        <v>41</v>
      </c>
      <c r="C24" s="31"/>
      <c r="D24" s="31"/>
      <c r="E24" s="31"/>
      <c r="F24" s="31"/>
      <c r="G24" s="31"/>
      <c r="H24" s="31"/>
      <c r="I24" s="29"/>
      <c r="J24" s="40"/>
      <c r="K24" s="41"/>
      <c r="L24" s="42"/>
    </row>
    <row r="25" spans="1:12">
      <c r="A25" s="43">
        <v>1</v>
      </c>
      <c r="B25" s="44" t="s">
        <v>42</v>
      </c>
      <c r="C25" s="18"/>
      <c r="D25" s="18"/>
      <c r="E25" s="18"/>
      <c r="F25" s="18"/>
      <c r="G25" s="18"/>
      <c r="H25" s="45"/>
      <c r="I25" s="43" t="s">
        <v>43</v>
      </c>
      <c r="J25" s="43">
        <v>1</v>
      </c>
      <c r="K25" s="46">
        <v>18000</v>
      </c>
      <c r="L25" s="47"/>
    </row>
    <row r="26" spans="1:12">
      <c r="A26" s="43">
        <f>A25+1</f>
        <v>2</v>
      </c>
      <c r="B26" s="44" t="s">
        <v>44</v>
      </c>
      <c r="C26" s="18"/>
      <c r="D26" s="18"/>
      <c r="E26" s="18"/>
      <c r="F26" s="18"/>
      <c r="G26" s="18"/>
      <c r="H26" s="45"/>
      <c r="I26" s="43" t="s">
        <v>45</v>
      </c>
      <c r="J26" s="43">
        <v>2</v>
      </c>
      <c r="K26" s="46">
        <v>10200</v>
      </c>
      <c r="L26" s="47"/>
    </row>
    <row r="27" spans="1:12">
      <c r="A27" s="43">
        <f>A26+1</f>
        <v>3</v>
      </c>
      <c r="B27" s="44" t="s">
        <v>46</v>
      </c>
      <c r="C27" s="18"/>
      <c r="D27" s="18"/>
      <c r="E27" s="18"/>
      <c r="F27" s="18"/>
      <c r="G27" s="18"/>
      <c r="H27" s="45"/>
      <c r="I27" s="43" t="s">
        <v>43</v>
      </c>
      <c r="J27" s="43">
        <v>2</v>
      </c>
      <c r="K27" s="48">
        <f>2*900</f>
        <v>1800</v>
      </c>
      <c r="L27" s="49"/>
    </row>
    <row r="28" spans="1:12">
      <c r="A28" s="43"/>
      <c r="B28" s="50" t="s">
        <v>47</v>
      </c>
      <c r="C28" s="51"/>
      <c r="D28" s="51"/>
      <c r="E28" s="51"/>
      <c r="F28" s="51"/>
      <c r="G28" s="51"/>
      <c r="H28" s="51"/>
      <c r="I28" s="43"/>
      <c r="J28" s="43"/>
      <c r="K28" s="52"/>
      <c r="L28" s="53"/>
    </row>
    <row r="29" spans="1:12">
      <c r="A29" s="43">
        <v>1</v>
      </c>
      <c r="B29" s="44" t="s">
        <v>48</v>
      </c>
      <c r="C29" s="18"/>
      <c r="D29" s="18"/>
      <c r="E29" s="18"/>
      <c r="F29" s="18"/>
      <c r="G29" s="18"/>
      <c r="H29" s="45"/>
      <c r="I29" s="43" t="s">
        <v>43</v>
      </c>
      <c r="J29" s="54">
        <v>1</v>
      </c>
      <c r="K29" s="46">
        <f>2424/3</f>
        <v>808</v>
      </c>
      <c r="L29" s="47"/>
    </row>
    <row r="30" spans="1:12">
      <c r="A30" s="55">
        <v>2</v>
      </c>
      <c r="B30" s="56" t="s">
        <v>49</v>
      </c>
      <c r="C30" s="57"/>
      <c r="D30" s="57"/>
      <c r="E30" s="57"/>
      <c r="F30" s="57"/>
      <c r="G30" s="57"/>
      <c r="H30" s="58"/>
      <c r="I30" s="55" t="s">
        <v>50</v>
      </c>
      <c r="J30" s="59">
        <v>1</v>
      </c>
      <c r="K30" s="60">
        <v>6266.666666666667</v>
      </c>
      <c r="L30" s="61"/>
    </row>
    <row r="31" spans="1:12">
      <c r="A31" s="55">
        <v>3</v>
      </c>
      <c r="B31" s="44" t="s">
        <v>51</v>
      </c>
      <c r="C31" s="18"/>
      <c r="D31" s="18"/>
      <c r="E31" s="18"/>
      <c r="F31" s="18"/>
      <c r="G31" s="18"/>
      <c r="H31" s="45"/>
      <c r="I31" s="43" t="s">
        <v>52</v>
      </c>
      <c r="J31" s="43">
        <v>70</v>
      </c>
      <c r="K31" s="52">
        <v>8400</v>
      </c>
      <c r="L31" s="53"/>
    </row>
    <row r="32" spans="1:12">
      <c r="A32" s="55">
        <v>4</v>
      </c>
      <c r="B32" s="44" t="s">
        <v>53</v>
      </c>
      <c r="C32" s="45"/>
      <c r="D32" s="45"/>
      <c r="E32" s="45"/>
      <c r="F32" s="45"/>
      <c r="G32" s="45"/>
      <c r="H32" s="62"/>
      <c r="I32" s="43" t="s">
        <v>43</v>
      </c>
      <c r="J32" s="54">
        <f>4+2</f>
        <v>6</v>
      </c>
      <c r="K32" s="46">
        <f>2080/3</f>
        <v>693.33333333333337</v>
      </c>
      <c r="L32" s="47"/>
    </row>
    <row r="33" spans="1:12">
      <c r="A33" s="55">
        <v>5</v>
      </c>
      <c r="B33" s="44" t="s">
        <v>54</v>
      </c>
      <c r="C33" s="18"/>
      <c r="D33" s="18"/>
      <c r="E33" s="18"/>
      <c r="F33" s="18"/>
      <c r="G33" s="18"/>
      <c r="H33" s="45"/>
      <c r="I33" s="43" t="s">
        <v>55</v>
      </c>
      <c r="J33" s="54">
        <v>5</v>
      </c>
      <c r="K33" s="46">
        <f>45000/18835.9*5271.5</f>
        <v>12593.903131785579</v>
      </c>
      <c r="L33" s="47"/>
    </row>
    <row r="34" spans="1:12">
      <c r="A34" s="55">
        <v>6</v>
      </c>
      <c r="B34" s="44" t="s">
        <v>56</v>
      </c>
      <c r="C34" s="18"/>
      <c r="D34" s="18"/>
      <c r="E34" s="18"/>
      <c r="F34" s="18"/>
      <c r="G34" s="18"/>
      <c r="H34" s="45"/>
      <c r="I34" s="43" t="s">
        <v>43</v>
      </c>
      <c r="J34" s="54">
        <v>1</v>
      </c>
      <c r="K34" s="46">
        <v>16000</v>
      </c>
      <c r="L34" s="47"/>
    </row>
    <row r="35" spans="1:12">
      <c r="A35" s="55">
        <v>7</v>
      </c>
      <c r="B35" s="44" t="s">
        <v>57</v>
      </c>
      <c r="C35" s="18"/>
      <c r="D35" s="18"/>
      <c r="E35" s="18"/>
      <c r="F35" s="18"/>
      <c r="G35" s="18"/>
      <c r="H35" s="45"/>
      <c r="I35" s="43" t="s">
        <v>43</v>
      </c>
      <c r="J35" s="54">
        <v>1</v>
      </c>
      <c r="K35" s="46">
        <v>16000</v>
      </c>
      <c r="L35" s="47"/>
    </row>
    <row r="36" spans="1:12">
      <c r="A36" s="55">
        <v>8</v>
      </c>
      <c r="B36" s="44" t="s">
        <v>58</v>
      </c>
      <c r="C36" s="18"/>
      <c r="D36" s="18"/>
      <c r="E36" s="18"/>
      <c r="F36" s="18"/>
      <c r="G36" s="18"/>
      <c r="H36" s="45"/>
      <c r="I36" s="43" t="s">
        <v>59</v>
      </c>
      <c r="J36" s="54">
        <v>1</v>
      </c>
      <c r="K36" s="46">
        <v>1665.75</v>
      </c>
      <c r="L36" s="47"/>
    </row>
    <row r="37" spans="1:12">
      <c r="A37" s="55">
        <v>9</v>
      </c>
      <c r="B37" s="44" t="s">
        <v>60</v>
      </c>
      <c r="C37" s="18"/>
      <c r="D37" s="18"/>
      <c r="E37" s="18"/>
      <c r="F37" s="18"/>
      <c r="G37" s="18"/>
      <c r="H37" s="45"/>
      <c r="I37" s="43" t="s">
        <v>61</v>
      </c>
      <c r="J37" s="54">
        <v>32</v>
      </c>
      <c r="K37" s="46">
        <f>19364/18835.9*5341.1</f>
        <v>5490.8478172001342</v>
      </c>
      <c r="L37" s="47"/>
    </row>
    <row r="38" spans="1:12">
      <c r="A38" s="55">
        <v>10</v>
      </c>
      <c r="B38" s="44" t="s">
        <v>62</v>
      </c>
      <c r="C38" s="18"/>
      <c r="D38" s="18"/>
      <c r="E38" s="18"/>
      <c r="F38" s="18"/>
      <c r="G38" s="18"/>
      <c r="H38" s="45"/>
      <c r="I38" s="43" t="s">
        <v>43</v>
      </c>
      <c r="J38" s="54">
        <v>2</v>
      </c>
      <c r="K38" s="46">
        <f>248*2</f>
        <v>496</v>
      </c>
      <c r="L38" s="47"/>
    </row>
    <row r="39" spans="1:12">
      <c r="A39" s="55">
        <v>11</v>
      </c>
      <c r="B39" s="44" t="s">
        <v>63</v>
      </c>
      <c r="C39" s="18"/>
      <c r="D39" s="18"/>
      <c r="E39" s="18"/>
      <c r="F39" s="18"/>
      <c r="G39" s="18"/>
      <c r="H39" s="45"/>
      <c r="I39" s="43" t="s">
        <v>43</v>
      </c>
      <c r="J39" s="54">
        <v>18</v>
      </c>
      <c r="K39" s="46">
        <f>18*319.92</f>
        <v>5758.56</v>
      </c>
      <c r="L39" s="47"/>
    </row>
    <row r="40" spans="1:12">
      <c r="A40" s="55">
        <v>12</v>
      </c>
      <c r="B40" s="44" t="s">
        <v>64</v>
      </c>
      <c r="C40" s="18"/>
      <c r="D40" s="18"/>
      <c r="E40" s="18"/>
      <c r="F40" s="18"/>
      <c r="G40" s="18"/>
      <c r="H40" s="45"/>
      <c r="I40" s="43" t="s">
        <v>43</v>
      </c>
      <c r="J40" s="54">
        <v>2</v>
      </c>
      <c r="K40" s="46">
        <f>2*394.93</f>
        <v>789.86</v>
      </c>
      <c r="L40" s="47"/>
    </row>
    <row r="41" spans="1:12">
      <c r="A41" s="55">
        <v>13</v>
      </c>
      <c r="B41" s="44" t="s">
        <v>65</v>
      </c>
      <c r="C41" s="45"/>
      <c r="D41" s="45"/>
      <c r="E41" s="45"/>
      <c r="F41" s="45"/>
      <c r="G41" s="45"/>
      <c r="H41" s="62"/>
      <c r="I41" s="43" t="s">
        <v>43</v>
      </c>
      <c r="J41" s="54">
        <v>2</v>
      </c>
      <c r="K41" s="46">
        <f>3250/3+1500/3</f>
        <v>1583.3333333333333</v>
      </c>
      <c r="L41" s="47"/>
    </row>
    <row r="42" spans="1:12">
      <c r="A42" s="55">
        <v>14</v>
      </c>
      <c r="B42" s="45" t="s">
        <v>66</v>
      </c>
      <c r="C42" s="45"/>
      <c r="D42" s="45"/>
      <c r="E42" s="45"/>
      <c r="F42" s="45"/>
      <c r="G42" s="45"/>
      <c r="H42" s="45"/>
      <c r="I42" s="43" t="s">
        <v>67</v>
      </c>
      <c r="J42" s="54">
        <v>7</v>
      </c>
      <c r="K42" s="52">
        <f>710+700</f>
        <v>1410</v>
      </c>
      <c r="L42" s="53"/>
    </row>
    <row r="43" spans="1:12">
      <c r="A43" s="55">
        <v>15</v>
      </c>
      <c r="B43" s="45" t="s">
        <v>68</v>
      </c>
      <c r="C43" s="45"/>
      <c r="D43" s="45"/>
      <c r="E43" s="45"/>
      <c r="F43" s="45"/>
      <c r="G43" s="45"/>
      <c r="H43" s="45"/>
      <c r="I43" s="43" t="s">
        <v>67</v>
      </c>
      <c r="J43" s="54">
        <v>7</v>
      </c>
      <c r="K43" s="52">
        <v>1410</v>
      </c>
      <c r="L43" s="49"/>
    </row>
    <row r="44" spans="1:12">
      <c r="A44" s="55">
        <v>16</v>
      </c>
      <c r="B44" s="44" t="s">
        <v>69</v>
      </c>
      <c r="C44" s="18"/>
      <c r="D44" s="18"/>
      <c r="E44" s="18"/>
      <c r="F44" s="18"/>
      <c r="G44" s="18"/>
      <c r="H44" s="45"/>
      <c r="I44" s="43" t="s">
        <v>43</v>
      </c>
      <c r="J44" s="54">
        <v>5</v>
      </c>
      <c r="K44" s="46">
        <f>3919/3</f>
        <v>1306.3333333333333</v>
      </c>
      <c r="L44" s="47"/>
    </row>
    <row r="45" spans="1:12">
      <c r="A45" s="55">
        <v>17</v>
      </c>
      <c r="B45" s="44" t="s">
        <v>70</v>
      </c>
      <c r="C45" s="45"/>
      <c r="D45" s="45"/>
      <c r="E45" s="45"/>
      <c r="F45" s="45"/>
      <c r="G45" s="45"/>
      <c r="H45" s="62"/>
      <c r="I45" s="43" t="s">
        <v>71</v>
      </c>
      <c r="J45" s="43">
        <v>10</v>
      </c>
      <c r="K45" s="52">
        <f>7800*0.5</f>
        <v>3900</v>
      </c>
      <c r="L45" s="53"/>
    </row>
    <row r="46" spans="1:12">
      <c r="A46" s="55">
        <v>18</v>
      </c>
      <c r="B46" s="44" t="s">
        <v>72</v>
      </c>
      <c r="C46" s="45"/>
      <c r="D46" s="45"/>
      <c r="E46" s="45"/>
      <c r="F46" s="45"/>
      <c r="G46" s="45"/>
      <c r="H46" s="62"/>
      <c r="I46" s="43" t="s">
        <v>71</v>
      </c>
      <c r="J46" s="43">
        <v>5</v>
      </c>
      <c r="K46" s="52">
        <v>600</v>
      </c>
      <c r="L46" s="53"/>
    </row>
    <row r="47" spans="1:12">
      <c r="A47" s="55">
        <v>19</v>
      </c>
      <c r="B47" s="44" t="s">
        <v>73</v>
      </c>
      <c r="C47" s="45"/>
      <c r="D47" s="45"/>
      <c r="E47" s="45"/>
      <c r="F47" s="45"/>
      <c r="G47" s="45"/>
      <c r="H47" s="62"/>
      <c r="I47" s="43" t="s">
        <v>43</v>
      </c>
      <c r="J47" s="43">
        <v>2</v>
      </c>
      <c r="K47" s="52">
        <f>4200*2</f>
        <v>8400</v>
      </c>
      <c r="L47" s="53"/>
    </row>
    <row r="48" spans="1:12">
      <c r="A48" s="55">
        <v>20</v>
      </c>
      <c r="B48" s="44" t="s">
        <v>74</v>
      </c>
      <c r="C48" s="45"/>
      <c r="D48" s="45"/>
      <c r="E48" s="45"/>
      <c r="F48" s="45"/>
      <c r="G48" s="45"/>
      <c r="H48" s="62"/>
      <c r="I48" s="43" t="s">
        <v>43</v>
      </c>
      <c r="J48" s="63">
        <v>1</v>
      </c>
      <c r="K48" s="52">
        <f>(14570+28865.1)/3</f>
        <v>14478.366666666667</v>
      </c>
      <c r="L48" s="53"/>
    </row>
    <row r="49" spans="1:12">
      <c r="A49" s="55">
        <v>21</v>
      </c>
      <c r="B49" s="44" t="s">
        <v>75</v>
      </c>
      <c r="C49" s="45"/>
      <c r="D49" s="45"/>
      <c r="E49" s="45"/>
      <c r="F49" s="45"/>
      <c r="G49" s="45"/>
      <c r="H49" s="62"/>
      <c r="I49" s="43" t="s">
        <v>43</v>
      </c>
      <c r="J49" s="43">
        <v>20</v>
      </c>
      <c r="K49" s="52">
        <f>9390/3</f>
        <v>3130</v>
      </c>
      <c r="L49" s="53"/>
    </row>
    <row r="50" spans="1:12">
      <c r="A50" s="55">
        <v>22</v>
      </c>
      <c r="B50" s="45" t="s">
        <v>76</v>
      </c>
      <c r="C50" s="45"/>
      <c r="D50" s="45"/>
      <c r="E50" s="45"/>
      <c r="F50" s="45"/>
      <c r="G50" s="45"/>
      <c r="H50" s="45"/>
      <c r="I50" s="43" t="s">
        <v>43</v>
      </c>
      <c r="J50" s="43">
        <v>1</v>
      </c>
      <c r="K50" s="52">
        <v>361</v>
      </c>
      <c r="L50" s="53"/>
    </row>
    <row r="51" spans="1:12">
      <c r="A51" s="55">
        <v>23</v>
      </c>
      <c r="B51" s="44" t="s">
        <v>77</v>
      </c>
      <c r="C51" s="45"/>
      <c r="D51" s="45"/>
      <c r="E51" s="45"/>
      <c r="F51" s="45"/>
      <c r="G51" s="45"/>
      <c r="H51" s="62"/>
      <c r="I51" s="43" t="s">
        <v>43</v>
      </c>
      <c r="J51" s="63">
        <v>1</v>
      </c>
      <c r="K51" s="52">
        <v>8000</v>
      </c>
      <c r="L51" s="53"/>
    </row>
    <row r="52" spans="1:12">
      <c r="A52" s="55">
        <v>24</v>
      </c>
      <c r="B52" s="44" t="s">
        <v>78</v>
      </c>
      <c r="C52" s="45"/>
      <c r="D52" s="45"/>
      <c r="E52" s="45"/>
      <c r="F52" s="45"/>
      <c r="G52" s="45"/>
      <c r="H52" s="62"/>
      <c r="I52" s="43" t="s">
        <v>45</v>
      </c>
      <c r="J52" s="63">
        <v>1</v>
      </c>
      <c r="K52" s="52">
        <f>6432/32</f>
        <v>201</v>
      </c>
      <c r="L52" s="53"/>
    </row>
    <row r="53" spans="1:12">
      <c r="A53" s="55">
        <v>25</v>
      </c>
      <c r="B53" s="45" t="s">
        <v>79</v>
      </c>
      <c r="C53" s="45"/>
      <c r="D53" s="45"/>
      <c r="E53" s="45"/>
      <c r="F53" s="45"/>
      <c r="G53" s="45"/>
      <c r="H53" s="45"/>
      <c r="I53" s="43" t="s">
        <v>67</v>
      </c>
      <c r="J53" s="43">
        <v>21</v>
      </c>
      <c r="K53" s="52">
        <f>10500+8040</f>
        <v>18540</v>
      </c>
      <c r="L53" s="53"/>
    </row>
    <row r="54" spans="1:12">
      <c r="A54" s="55">
        <v>26</v>
      </c>
      <c r="B54" s="44" t="s">
        <v>80</v>
      </c>
      <c r="C54" s="45"/>
      <c r="D54" s="45"/>
      <c r="E54" s="45"/>
      <c r="F54" s="45"/>
      <c r="G54" s="45"/>
      <c r="H54" s="62"/>
      <c r="I54" s="43" t="s">
        <v>81</v>
      </c>
      <c r="J54" s="63">
        <v>78.48</v>
      </c>
      <c r="K54" s="52">
        <f>16515.44*0.2676</f>
        <v>4419.5317439999999</v>
      </c>
      <c r="L54" s="53"/>
    </row>
    <row r="55" spans="1:12">
      <c r="A55" s="55">
        <v>27</v>
      </c>
      <c r="B55" s="44" t="s">
        <v>82</v>
      </c>
      <c r="C55" s="45"/>
      <c r="D55" s="45"/>
      <c r="E55" s="45"/>
      <c r="F55" s="45"/>
      <c r="G55" s="45"/>
      <c r="H55" s="62"/>
      <c r="I55" s="43" t="s">
        <v>81</v>
      </c>
      <c r="J55" s="64">
        <v>40</v>
      </c>
      <c r="K55" s="52">
        <f>8479.95*0.2676</f>
        <v>2269.2346200000002</v>
      </c>
      <c r="L55" s="53"/>
    </row>
    <row r="56" spans="1:12">
      <c r="A56" s="55">
        <v>28</v>
      </c>
      <c r="B56" s="44" t="s">
        <v>83</v>
      </c>
      <c r="C56" s="45"/>
      <c r="D56" s="45"/>
      <c r="E56" s="45"/>
      <c r="F56" s="45"/>
      <c r="G56" s="45"/>
      <c r="H56" s="62"/>
      <c r="I56" s="65" t="s">
        <v>43</v>
      </c>
      <c r="J56" s="66">
        <v>1</v>
      </c>
      <c r="K56" s="52">
        <v>140</v>
      </c>
      <c r="L56" s="53"/>
    </row>
    <row r="57" spans="1:12">
      <c r="A57" s="55">
        <v>29</v>
      </c>
      <c r="B57" s="44" t="s">
        <v>84</v>
      </c>
      <c r="C57" s="45"/>
      <c r="D57" s="45"/>
      <c r="E57" s="45"/>
      <c r="F57" s="45"/>
      <c r="G57" s="45"/>
      <c r="H57" s="62"/>
      <c r="I57" s="43" t="s">
        <v>85</v>
      </c>
      <c r="J57" s="63">
        <f>17+7+2</f>
        <v>26</v>
      </c>
      <c r="K57" s="52">
        <f>35000*0.2198</f>
        <v>7693</v>
      </c>
      <c r="L57" s="53"/>
    </row>
    <row r="58" spans="1:12">
      <c r="A58" s="55">
        <v>30</v>
      </c>
      <c r="B58" s="44" t="s">
        <v>86</v>
      </c>
      <c r="C58" s="45"/>
      <c r="D58" s="45"/>
      <c r="E58" s="45"/>
      <c r="F58" s="45"/>
      <c r="G58" s="45"/>
      <c r="H58" s="62"/>
      <c r="I58" s="43" t="s">
        <v>43</v>
      </c>
      <c r="J58" s="67">
        <v>4</v>
      </c>
      <c r="K58" s="52">
        <f>7391+1500</f>
        <v>8891</v>
      </c>
      <c r="L58" s="53"/>
    </row>
    <row r="59" spans="1:12">
      <c r="A59" s="55">
        <v>31</v>
      </c>
      <c r="B59" s="44" t="s">
        <v>87</v>
      </c>
      <c r="C59" s="45"/>
      <c r="D59" s="45"/>
      <c r="E59" s="45"/>
      <c r="F59" s="45"/>
      <c r="G59" s="45"/>
      <c r="H59" s="62"/>
      <c r="I59" s="43" t="s">
        <v>43</v>
      </c>
      <c r="J59" s="63">
        <v>1</v>
      </c>
      <c r="K59" s="52">
        <f>7796/4</f>
        <v>1949</v>
      </c>
      <c r="L59" s="53"/>
    </row>
    <row r="60" spans="1:12">
      <c r="A60" s="43"/>
      <c r="B60" s="45" t="s">
        <v>88</v>
      </c>
      <c r="C60" s="45"/>
      <c r="D60" s="45"/>
      <c r="E60" s="45"/>
      <c r="F60" s="45"/>
      <c r="G60" s="45"/>
      <c r="H60" s="45"/>
      <c r="I60" s="68"/>
      <c r="J60" s="43"/>
      <c r="K60" s="69">
        <f>SUM(K25:L59)</f>
        <v>193644.72064631904</v>
      </c>
      <c r="L60" s="70"/>
    </row>
    <row r="61" spans="1:12" ht="15.75" thickBot="1">
      <c r="A61" s="43"/>
      <c r="B61" s="45" t="s">
        <v>89</v>
      </c>
      <c r="C61" s="45"/>
      <c r="D61" s="45"/>
      <c r="E61" s="45"/>
      <c r="F61" s="45"/>
      <c r="G61" s="45"/>
      <c r="H61" s="45"/>
      <c r="I61" s="71"/>
      <c r="J61" s="72"/>
      <c r="K61" s="73">
        <f>K60*0.14</f>
        <v>27110.260890484667</v>
      </c>
      <c r="L61" s="74"/>
    </row>
    <row r="62" spans="1:12" ht="15.75" thickBot="1">
      <c r="A62" s="75"/>
      <c r="B62" s="76" t="s">
        <v>90</v>
      </c>
      <c r="C62" s="77"/>
      <c r="D62" s="77"/>
      <c r="E62" s="77"/>
      <c r="F62" s="77"/>
      <c r="G62" s="77"/>
      <c r="H62" s="78"/>
      <c r="I62" s="79"/>
      <c r="J62" s="80"/>
      <c r="K62" s="81">
        <f>K60+K61</f>
        <v>220754.98153680371</v>
      </c>
      <c r="L62" s="82"/>
    </row>
    <row r="63" spans="1:12" ht="15.75">
      <c r="A63" s="83"/>
      <c r="B63" s="84"/>
      <c r="C63" s="84"/>
      <c r="D63" s="84"/>
      <c r="E63" s="84"/>
      <c r="F63" s="84"/>
      <c r="G63" s="84"/>
      <c r="H63" s="84"/>
      <c r="I63" s="83"/>
      <c r="J63" s="83"/>
      <c r="K63" s="85"/>
      <c r="L63" s="85"/>
    </row>
    <row r="64" spans="1:12">
      <c r="A64" s="1" t="s">
        <v>91</v>
      </c>
    </row>
    <row r="65" spans="1:12">
      <c r="A65" s="1" t="s">
        <v>92</v>
      </c>
      <c r="D65" s="9">
        <v>2013</v>
      </c>
      <c r="E65" s="1" t="s">
        <v>93</v>
      </c>
      <c r="G65" s="86">
        <f>K62-G20</f>
        <v>-24656.908463196305</v>
      </c>
      <c r="H65" s="1" t="s">
        <v>94</v>
      </c>
    </row>
    <row r="66" spans="1:12" ht="15.75" thickBot="1">
      <c r="A66" s="1" t="s">
        <v>95</v>
      </c>
      <c r="B66" s="9">
        <f>I4</f>
        <v>2013</v>
      </c>
      <c r="C66" s="1" t="s">
        <v>96</v>
      </c>
    </row>
    <row r="67" spans="1:12">
      <c r="A67" s="87" t="s">
        <v>2</v>
      </c>
      <c r="B67" s="88" t="s">
        <v>97</v>
      </c>
      <c r="C67" s="89"/>
      <c r="D67" s="89"/>
      <c r="E67" s="90"/>
      <c r="F67" s="88" t="s">
        <v>98</v>
      </c>
      <c r="G67" s="89"/>
      <c r="H67" s="90"/>
      <c r="I67" s="88" t="s">
        <v>99</v>
      </c>
      <c r="J67" s="89"/>
      <c r="K67" s="89"/>
      <c r="L67" s="90"/>
    </row>
    <row r="68" spans="1:12" ht="15.75" thickBot="1">
      <c r="A68" s="91"/>
      <c r="B68" s="92"/>
      <c r="C68" s="93"/>
      <c r="D68" s="93"/>
      <c r="E68" s="94"/>
      <c r="F68" s="92"/>
      <c r="G68" s="93"/>
      <c r="H68" s="94"/>
      <c r="I68" s="92" t="s">
        <v>100</v>
      </c>
      <c r="J68" s="93"/>
      <c r="K68" s="93"/>
      <c r="L68" s="94"/>
    </row>
    <row r="69" spans="1:12">
      <c r="A69" s="95" t="s">
        <v>101</v>
      </c>
      <c r="B69" s="96" t="s">
        <v>102</v>
      </c>
      <c r="C69" s="97"/>
      <c r="D69" s="97"/>
      <c r="E69" s="98"/>
      <c r="F69" s="99" t="s">
        <v>103</v>
      </c>
      <c r="G69" s="100"/>
      <c r="H69" s="101"/>
      <c r="I69" s="99" t="s">
        <v>104</v>
      </c>
      <c r="J69" s="100"/>
      <c r="K69" s="100"/>
      <c r="L69" s="101"/>
    </row>
    <row r="70" spans="1:12">
      <c r="A70" s="55" t="s">
        <v>105</v>
      </c>
      <c r="B70" s="56" t="s">
        <v>106</v>
      </c>
      <c r="C70" s="57"/>
      <c r="D70" s="57"/>
      <c r="E70" s="58"/>
      <c r="F70" s="102" t="s">
        <v>107</v>
      </c>
      <c r="G70" s="103"/>
      <c r="H70" s="104"/>
      <c r="I70" s="102" t="s">
        <v>108</v>
      </c>
      <c r="J70" s="103"/>
      <c r="K70" s="103"/>
      <c r="L70" s="104"/>
    </row>
    <row r="71" spans="1:12">
      <c r="A71" s="55" t="s">
        <v>109</v>
      </c>
      <c r="B71" s="56" t="s">
        <v>110</v>
      </c>
      <c r="C71" s="57"/>
      <c r="D71" s="57"/>
      <c r="E71" s="58"/>
      <c r="F71" s="102" t="s">
        <v>111</v>
      </c>
      <c r="G71" s="103"/>
      <c r="H71" s="104"/>
      <c r="I71" s="102" t="s">
        <v>112</v>
      </c>
      <c r="J71" s="103"/>
      <c r="K71" s="103"/>
      <c r="L71" s="104"/>
    </row>
    <row r="72" spans="1:12">
      <c r="A72" s="55" t="s">
        <v>113</v>
      </c>
      <c r="B72" s="56" t="s">
        <v>114</v>
      </c>
      <c r="C72" s="57"/>
      <c r="D72" s="57"/>
      <c r="E72" s="58"/>
      <c r="F72" s="102" t="s">
        <v>115</v>
      </c>
      <c r="G72" s="103"/>
      <c r="H72" s="104"/>
      <c r="I72" s="102" t="s">
        <v>116</v>
      </c>
      <c r="J72" s="103"/>
      <c r="K72" s="103"/>
      <c r="L72" s="104"/>
    </row>
    <row r="73" spans="1:12">
      <c r="A73" s="55" t="s">
        <v>117</v>
      </c>
      <c r="B73" s="56" t="s">
        <v>118</v>
      </c>
      <c r="C73" s="57"/>
      <c r="D73" s="57"/>
      <c r="E73" s="58"/>
      <c r="F73" s="102" t="s">
        <v>119</v>
      </c>
      <c r="G73" s="103"/>
      <c r="H73" s="104"/>
      <c r="I73" s="102" t="s">
        <v>120</v>
      </c>
      <c r="J73" s="103"/>
      <c r="K73" s="103"/>
      <c r="L73" s="104"/>
    </row>
    <row r="74" spans="1:12" ht="15.75" thickBot="1">
      <c r="A74" s="105" t="s">
        <v>121</v>
      </c>
      <c r="B74" s="106" t="s">
        <v>122</v>
      </c>
      <c r="C74" s="107"/>
      <c r="D74" s="107"/>
      <c r="E74" s="108"/>
      <c r="F74" s="109" t="s">
        <v>123</v>
      </c>
      <c r="G74" s="110"/>
      <c r="H74" s="111"/>
      <c r="I74" s="109" t="s">
        <v>124</v>
      </c>
      <c r="J74" s="110"/>
      <c r="K74" s="110"/>
      <c r="L74" s="111"/>
    </row>
    <row r="75" spans="1:12">
      <c r="A75" s="112" t="s">
        <v>125</v>
      </c>
      <c r="B75" s="113">
        <f>I4+1</f>
        <v>2014</v>
      </c>
      <c r="C75" s="114" t="s">
        <v>126</v>
      </c>
      <c r="D75" s="114"/>
      <c r="E75" s="114"/>
      <c r="F75" s="114"/>
      <c r="G75" s="114"/>
      <c r="H75" s="114"/>
      <c r="I75" s="114"/>
      <c r="J75" s="114"/>
      <c r="K75" s="114"/>
      <c r="L75" s="114"/>
    </row>
    <row r="76" spans="1:12">
      <c r="A76" s="115" t="s">
        <v>127</v>
      </c>
    </row>
    <row r="77" spans="1:12">
      <c r="A77" s="115" t="s">
        <v>128</v>
      </c>
      <c r="F77" s="16">
        <f>H99</f>
        <v>4.8685072852310727</v>
      </c>
      <c r="G77" s="1" t="s">
        <v>129</v>
      </c>
    </row>
    <row r="78" spans="1:12">
      <c r="A78" s="115" t="s">
        <v>130</v>
      </c>
      <c r="E78" s="9">
        <v>2013</v>
      </c>
      <c r="F78" s="1" t="s">
        <v>131</v>
      </c>
      <c r="K78" s="11" t="s">
        <v>161</v>
      </c>
    </row>
    <row r="79" spans="1:12">
      <c r="A79" s="115" t="s">
        <v>132</v>
      </c>
    </row>
    <row r="80" spans="1:12">
      <c r="A80" s="115" t="s">
        <v>133</v>
      </c>
    </row>
    <row r="81" spans="1:12">
      <c r="A81" s="115" t="s">
        <v>134</v>
      </c>
    </row>
    <row r="82" spans="1:12">
      <c r="A82" s="115" t="s">
        <v>135</v>
      </c>
    </row>
    <row r="84" spans="1:12">
      <c r="A84" s="115" t="s">
        <v>136</v>
      </c>
      <c r="B84" s="9">
        <v>2014</v>
      </c>
      <c r="C84" s="1" t="s">
        <v>137</v>
      </c>
    </row>
    <row r="85" spans="1:12">
      <c r="A85" s="115" t="s">
        <v>138</v>
      </c>
    </row>
    <row r="86" spans="1:12">
      <c r="A86" s="115" t="s">
        <v>139</v>
      </c>
      <c r="J86" s="19">
        <v>28000</v>
      </c>
      <c r="K86" s="1" t="s">
        <v>15</v>
      </c>
    </row>
    <row r="87" spans="1:12">
      <c r="A87" s="115" t="s">
        <v>140</v>
      </c>
      <c r="B87" s="114"/>
      <c r="C87" s="114"/>
      <c r="D87" s="114"/>
      <c r="E87" s="114"/>
      <c r="F87" s="114"/>
      <c r="G87" s="114"/>
      <c r="H87" s="114"/>
      <c r="I87" s="114"/>
      <c r="J87" s="116">
        <v>95000</v>
      </c>
      <c r="K87" s="114" t="s">
        <v>15</v>
      </c>
      <c r="L87" s="114"/>
    </row>
    <row r="88" spans="1:12">
      <c r="A88" s="115" t="s">
        <v>141</v>
      </c>
      <c r="J88" s="19">
        <v>25000</v>
      </c>
      <c r="K88" s="1" t="s">
        <v>15</v>
      </c>
    </row>
    <row r="89" spans="1:12">
      <c r="A89" s="115" t="s">
        <v>142</v>
      </c>
      <c r="J89" s="19">
        <v>2000</v>
      </c>
      <c r="K89" s="1" t="s">
        <v>15</v>
      </c>
    </row>
    <row r="90" spans="1:12">
      <c r="A90" s="115" t="s">
        <v>143</v>
      </c>
      <c r="J90" s="19">
        <v>1000</v>
      </c>
      <c r="K90" s="1" t="s">
        <v>15</v>
      </c>
    </row>
    <row r="91" spans="1:12">
      <c r="A91" s="115" t="s">
        <v>144</v>
      </c>
      <c r="J91" s="19">
        <v>30000</v>
      </c>
      <c r="K91" s="1" t="s">
        <v>15</v>
      </c>
    </row>
    <row r="92" spans="1:12">
      <c r="A92" s="115" t="s">
        <v>145</v>
      </c>
      <c r="J92" s="19">
        <v>15000</v>
      </c>
      <c r="K92" s="1" t="s">
        <v>15</v>
      </c>
    </row>
    <row r="93" spans="1:12">
      <c r="A93" s="115" t="s">
        <v>146</v>
      </c>
      <c r="J93" s="19">
        <v>40000</v>
      </c>
      <c r="K93" s="1" t="s">
        <v>15</v>
      </c>
    </row>
    <row r="94" spans="1:12">
      <c r="A94" s="115" t="s">
        <v>147</v>
      </c>
      <c r="J94" s="19">
        <v>30000</v>
      </c>
      <c r="K94" s="1" t="s">
        <v>15</v>
      </c>
    </row>
    <row r="95" spans="1:12">
      <c r="A95" s="115" t="s">
        <v>148</v>
      </c>
      <c r="J95" s="19">
        <v>30000</v>
      </c>
      <c r="K95" s="1" t="s">
        <v>15</v>
      </c>
    </row>
    <row r="96" spans="1:12">
      <c r="A96" s="115" t="s">
        <v>149</v>
      </c>
      <c r="J96" s="19">
        <v>28000</v>
      </c>
      <c r="K96" s="1" t="s">
        <v>15</v>
      </c>
    </row>
    <row r="97" spans="1:11">
      <c r="A97" s="117" t="s">
        <v>150</v>
      </c>
      <c r="J97" s="12">
        <f>SUM(J86:J96)</f>
        <v>324000</v>
      </c>
      <c r="K97" s="17" t="s">
        <v>151</v>
      </c>
    </row>
    <row r="98" spans="1:11">
      <c r="A98" s="115" t="s">
        <v>152</v>
      </c>
      <c r="H98" s="9">
        <v>2012</v>
      </c>
      <c r="I98" s="1" t="s">
        <v>153</v>
      </c>
      <c r="K98" s="12">
        <f>G65</f>
        <v>-24656.908463196305</v>
      </c>
    </row>
    <row r="99" spans="1:11">
      <c r="A99" s="115" t="s">
        <v>154</v>
      </c>
      <c r="C99" s="86">
        <f>J97+K98</f>
        <v>299343.09153680369</v>
      </c>
      <c r="D99" s="9" t="s">
        <v>155</v>
      </c>
      <c r="E99" s="118">
        <v>2013</v>
      </c>
      <c r="F99" s="1" t="s">
        <v>156</v>
      </c>
      <c r="H99" s="16">
        <f>C99/(E6*12)</f>
        <v>4.8685072852310727</v>
      </c>
      <c r="I99" s="1" t="s">
        <v>157</v>
      </c>
    </row>
    <row r="101" spans="1:11">
      <c r="B101" s="1" t="s">
        <v>158</v>
      </c>
    </row>
    <row r="102" spans="1:11">
      <c r="B102" s="1" t="s">
        <v>98</v>
      </c>
      <c r="I102" s="1" t="s">
        <v>159</v>
      </c>
    </row>
    <row r="103" spans="1:11">
      <c r="K103" s="2"/>
    </row>
    <row r="104" spans="1:1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9" spans="1:11">
      <c r="K109" s="119"/>
    </row>
  </sheetData>
  <mergeCells count="127">
    <mergeCell ref="A104:K104"/>
    <mergeCell ref="B73:E73"/>
    <mergeCell ref="F73:H73"/>
    <mergeCell ref="I73:L73"/>
    <mergeCell ref="B74:E74"/>
    <mergeCell ref="F74:H74"/>
    <mergeCell ref="I74:L74"/>
    <mergeCell ref="B71:E71"/>
    <mergeCell ref="F71:H71"/>
    <mergeCell ref="I71:L71"/>
    <mergeCell ref="B72:E72"/>
    <mergeCell ref="F72:H72"/>
    <mergeCell ref="I72:L72"/>
    <mergeCell ref="B69:E69"/>
    <mergeCell ref="F69:H69"/>
    <mergeCell ref="I69:L69"/>
    <mergeCell ref="B70:E70"/>
    <mergeCell ref="F70:H70"/>
    <mergeCell ref="I70:L70"/>
    <mergeCell ref="B67:E67"/>
    <mergeCell ref="F67:H67"/>
    <mergeCell ref="I67:L67"/>
    <mergeCell ref="B68:E68"/>
    <mergeCell ref="F68:H68"/>
    <mergeCell ref="I68:L68"/>
    <mergeCell ref="B60:H60"/>
    <mergeCell ref="K60:L60"/>
    <mergeCell ref="B61:H61"/>
    <mergeCell ref="K61:L61"/>
    <mergeCell ref="B62:H62"/>
    <mergeCell ref="K62:L62"/>
    <mergeCell ref="B57:H57"/>
    <mergeCell ref="K57:L57"/>
    <mergeCell ref="B58:H58"/>
    <mergeCell ref="K58:L58"/>
    <mergeCell ref="B59:H59"/>
    <mergeCell ref="K59:L59"/>
    <mergeCell ref="B54:H54"/>
    <mergeCell ref="K54:L54"/>
    <mergeCell ref="B55:H55"/>
    <mergeCell ref="K55:L55"/>
    <mergeCell ref="B56:H56"/>
    <mergeCell ref="K56:L56"/>
    <mergeCell ref="B51:H51"/>
    <mergeCell ref="K51:L51"/>
    <mergeCell ref="B52:H52"/>
    <mergeCell ref="K52:L52"/>
    <mergeCell ref="B53:H53"/>
    <mergeCell ref="K53:L53"/>
    <mergeCell ref="B48:H48"/>
    <mergeCell ref="K48:L48"/>
    <mergeCell ref="B49:H49"/>
    <mergeCell ref="K49:L49"/>
    <mergeCell ref="B50:H50"/>
    <mergeCell ref="K50:L50"/>
    <mergeCell ref="B45:H45"/>
    <mergeCell ref="K45:L45"/>
    <mergeCell ref="B46:H46"/>
    <mergeCell ref="K46:L46"/>
    <mergeCell ref="B47:H47"/>
    <mergeCell ref="K47:L47"/>
    <mergeCell ref="B42:H42"/>
    <mergeCell ref="K42:L42"/>
    <mergeCell ref="B43:H43"/>
    <mergeCell ref="K43:L43"/>
    <mergeCell ref="B44:H44"/>
    <mergeCell ref="K44:L44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A21:B21"/>
    <mergeCell ref="K21:L21"/>
    <mergeCell ref="B22:H22"/>
    <mergeCell ref="K22:L22"/>
    <mergeCell ref="B23:H23"/>
    <mergeCell ref="K23:L23"/>
    <mergeCell ref="K15:L15"/>
    <mergeCell ref="K16:L16"/>
    <mergeCell ref="K17:L17"/>
    <mergeCell ref="K18:L18"/>
    <mergeCell ref="K19:L19"/>
    <mergeCell ref="K20:L20"/>
    <mergeCell ref="K8:L8"/>
    <mergeCell ref="K10:L10"/>
    <mergeCell ref="K11:L11"/>
    <mergeCell ref="K12:L12"/>
    <mergeCell ref="K13:L13"/>
    <mergeCell ref="K14:L14"/>
    <mergeCell ref="A2:L2"/>
    <mergeCell ref="A3:L3"/>
    <mergeCell ref="K4:L4"/>
    <mergeCell ref="K6:L6"/>
    <mergeCell ref="A7:B7"/>
    <mergeCell ref="K7:L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2014-04-11T01:02:27Z</dcterms:modified>
</cp:coreProperties>
</file>