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34" i="1" l="1"/>
  <c r="I35" i="1"/>
  <c r="I21" i="1"/>
  <c r="I75" i="1" l="1"/>
  <c r="I73" i="1"/>
  <c r="I74" i="1" s="1"/>
  <c r="I68" i="1" l="1"/>
  <c r="I66" i="1"/>
  <c r="I54" i="1"/>
  <c r="I53" i="1" l="1"/>
  <c r="I52" i="1"/>
  <c r="I51" i="1"/>
  <c r="I49" i="1"/>
  <c r="I46" i="1"/>
  <c r="I45" i="1"/>
  <c r="I43" i="1"/>
  <c r="I20" i="1"/>
  <c r="I18" i="1"/>
  <c r="I17" i="1"/>
  <c r="I61" i="1"/>
  <c r="I60" i="1"/>
  <c r="I24" i="1"/>
  <c r="I26" i="1"/>
  <c r="I28" i="1" l="1"/>
  <c r="I25" i="1"/>
  <c r="I29" i="1"/>
  <c r="I22" i="1" l="1"/>
  <c r="I15" i="1"/>
  <c r="I14" i="1"/>
  <c r="I27" i="1" l="1"/>
  <c r="I16" i="1" l="1"/>
  <c r="I33" i="1" s="1"/>
</calcChain>
</file>

<file path=xl/sharedStrings.xml><?xml version="1.0" encoding="utf-8"?>
<sst xmlns="http://schemas.openxmlformats.org/spreadsheetml/2006/main" count="124" uniqueCount="114">
  <si>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</si>
  <si>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</si>
  <si>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</si>
  <si>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</si>
  <si>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</si>
  <si>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</si>
  <si>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</si>
  <si>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</si>
  <si>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</si>
  <si>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</si>
  <si>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</si>
  <si>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</si>
  <si>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</si>
  <si>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</si>
  <si>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</si>
  <si>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</si>
  <si>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</si>
  <si>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</si>
  <si>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</si>
  <si>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</si>
  <si>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</si>
  <si>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</si>
  <si>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</si>
  <si>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</si>
  <si>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2шт.</t>
  </si>
  <si>
    <t>Ремонт дверей на мусоропроводах</t>
  </si>
  <si>
    <t>d=20мм 5шт, d=25мм 3шт</t>
  </si>
  <si>
    <t>Установка почтовых ящиков</t>
  </si>
  <si>
    <t>20 п.м.</t>
  </si>
  <si>
    <t>1шт</t>
  </si>
  <si>
    <t>Покраска подъездных козырьков</t>
  </si>
  <si>
    <t>1шт.</t>
  </si>
  <si>
    <t>Примечание</t>
  </si>
  <si>
    <t>7750 руб. в месяц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</si>
  <si>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</si>
  <si>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</si>
  <si>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</si>
  <si>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</si>
  <si>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</si>
  <si>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</si>
  <si>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</si>
  <si>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</si>
  <si>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</si>
  <si>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</si>
  <si>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>Замена трубопровода ХВС на вводе в МКД</t>
  </si>
  <si>
    <t>пружины 2 шт., шарниры 2шт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</si>
  <si>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</si>
  <si>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</si>
  <si>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</si>
  <si>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</si>
  <si>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</si>
  <si>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</si>
  <si>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Покраска бордюр дорожной краской</t>
  </si>
  <si>
    <t>Промывка системы отопления</t>
  </si>
  <si>
    <t>Утепление подвальных, чердачных помещений пенопластом</t>
  </si>
  <si>
    <t>67руб./шт.</t>
  </si>
  <si>
    <t>30 п.м. по 35,78 руб./п.м.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</si>
  <si>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</si>
  <si>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</si>
  <si>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</si>
  <si>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</si>
  <si>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</si>
  <si>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</si>
  <si>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</si>
  <si>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>м2</t>
  </si>
  <si>
    <t>жилая площадь</t>
  </si>
  <si>
    <t>5250 руб. в месяц</t>
  </si>
  <si>
    <t>4 раза /1300 руб</t>
  </si>
  <si>
    <t>Уборка снега с подъездных козырьков</t>
  </si>
  <si>
    <t>Установка и допуск в эксплуатацию общедомового прибора учета тепловой энергии и горячего водоснабжения 88-2, 3 подъезды</t>
  </si>
  <si>
    <t>Установка доводчика на входную дверь 2 подъезда</t>
  </si>
  <si>
    <t>Мелкий ремонт подъездных деревянных дверей без снятия (шпингалеты, пружины)</t>
  </si>
  <si>
    <t>Скашивание травы</t>
  </si>
  <si>
    <t>2 раза в год</t>
  </si>
  <si>
    <t xml:space="preserve"> 1 раз в год</t>
  </si>
  <si>
    <t>Ремонт лифтовых кабин</t>
  </si>
  <si>
    <t>Косметический ремонт подъезда</t>
  </si>
  <si>
    <t>Установка ПВХ окон в 2014 г</t>
  </si>
  <si>
    <t>Установка видеонаблюдения в 2 подъезде</t>
  </si>
  <si>
    <t>88-1 - 1117 руб.      88-2,3 - по 2375 руб.</t>
  </si>
  <si>
    <t xml:space="preserve"> 3 шт. 2013 год       1 кабина 3110 руб.</t>
  </si>
  <si>
    <t>7шт.</t>
  </si>
  <si>
    <t xml:space="preserve"> 3 подъезда</t>
  </si>
  <si>
    <t>24 шт.                     1 шт. - 8552 руб.</t>
  </si>
  <si>
    <t>Поверка прибора учета тепловой энергии 88-2,3</t>
  </si>
  <si>
    <t>3 подъезда 1 подъезд - 87979 руб.</t>
  </si>
  <si>
    <t>Изготовление и установка двери с чердачного помещения на кровлю 88-3</t>
  </si>
  <si>
    <t>1 шт.</t>
  </si>
  <si>
    <t>Внутренняя отделка откосов и подоконников</t>
  </si>
  <si>
    <t xml:space="preserve"> 24 шт.,                  820 руб./шт</t>
  </si>
  <si>
    <t>Заделка отверстия плиты крыльца 88-3</t>
  </si>
  <si>
    <t xml:space="preserve">Частичная замена трубопровода водоотведения диаметром 50мм </t>
  </si>
  <si>
    <t>1,5 м</t>
  </si>
  <si>
    <t>Бетонирование придомоой территории крыльца 88- 1, 2, 3</t>
  </si>
  <si>
    <t>2 м2</t>
  </si>
  <si>
    <t>Ремонт межпанельных швов между крыльцом и фасадом МКД 88 - 1, 2</t>
  </si>
  <si>
    <t xml:space="preserve"> 4 п. м.</t>
  </si>
  <si>
    <t>Ремонт металлической двери подвального помещения 88-3</t>
  </si>
  <si>
    <t>375 руб/ п. м.</t>
  </si>
  <si>
    <t>Установка приборов учета холодного водоснабжения 88-1, 88-2,3</t>
  </si>
  <si>
    <t xml:space="preserve">   1шт. - 24435 руб.</t>
  </si>
  <si>
    <t>Замена дроссельнного устройства регулировки системы теплоснабжения</t>
  </si>
  <si>
    <t xml:space="preserve">1 шт. </t>
  </si>
  <si>
    <t>Ремонт мусорных баков</t>
  </si>
  <si>
    <t xml:space="preserve">2 шт. </t>
  </si>
  <si>
    <t>Уборка балконных козырьков</t>
  </si>
  <si>
    <t xml:space="preserve"> 3 шт.</t>
  </si>
  <si>
    <t>Частичный ремонт двери мусоропровода 88-2</t>
  </si>
  <si>
    <t>Изготовление и установка мусорного  бака 88-1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</si>
  <si>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88                                                    с </t>
    </r>
    <r>
      <rPr>
        <sz val="12"/>
        <rFont val="Times New Roman"/>
        <family val="1"/>
        <charset val="204"/>
      </rPr>
      <t>01.01.2013г. по 31.12.14г.</t>
    </r>
    <r>
      <rPr>
        <sz val="12"/>
        <color theme="1"/>
        <rFont val="Times New Roman"/>
        <family val="1"/>
        <charset val="204"/>
      </rPr>
      <t xml:space="preserve"> (</t>
    </r>
    <r>
      <rPr>
        <b/>
        <sz val="12"/>
        <color theme="1"/>
        <rFont val="Times New Roman"/>
        <family val="1"/>
        <charset val="204"/>
      </rPr>
      <t>24 месяца</t>
    </r>
    <r>
      <rPr>
        <sz val="12"/>
        <color theme="1"/>
        <rFont val="Times New Roman"/>
        <family val="1"/>
        <charset val="204"/>
      </rPr>
      <t>)</t>
    </r>
  </si>
  <si>
    <t>Замена задвижки диаметр 80 мм в тепловом пункте 88-1</t>
  </si>
  <si>
    <t>Остаток средств на 01.01.2013 года</t>
  </si>
  <si>
    <t xml:space="preserve">Начислено по статье "Содержание" </t>
  </si>
  <si>
    <t>Остаток средств на конец периода с учетом остатка на 01.01.2014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</si>
</sst>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Layout" topLeftCell="A70" zoomScale="110" zoomScaleNormal="100" zoomScalePageLayoutView="110" workbookViewId="0">
      <selection activeCell="I42" sqref="I42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28" t="s">
        <v>50</v>
      </c>
      <c r="I1" s="29"/>
    </row>
    <row r="2" spans="1:9" x14ac:dyDescent="0.25">
      <c r="A2" s="30" t="s">
        <v>46</v>
      </c>
      <c r="B2" s="31"/>
      <c r="C2" s="31"/>
      <c r="D2" s="11"/>
      <c r="E2" s="12"/>
      <c r="F2" s="11"/>
      <c r="G2" s="11"/>
      <c r="H2" s="29"/>
      <c r="I2" s="29"/>
    </row>
    <row r="3" spans="1:9" ht="33" customHeight="1" x14ac:dyDescent="0.25">
      <c r="A3" s="32" t="s">
        <v>47</v>
      </c>
      <c r="B3" s="32"/>
      <c r="C3" s="32"/>
      <c r="D3" s="11"/>
      <c r="E3" s="11"/>
      <c r="F3" s="11"/>
      <c r="G3" s="11"/>
      <c r="H3" s="29"/>
      <c r="I3" s="29"/>
    </row>
    <row r="4" spans="1:9" x14ac:dyDescent="0.25">
      <c r="A4" s="35" t="s">
        <v>109</v>
      </c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ht="53.25" customHeight="1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9" ht="18.75" x14ac:dyDescent="0.3">
      <c r="A7" s="35" t="s">
        <v>65</v>
      </c>
      <c r="B7" s="35"/>
      <c r="C7" s="35"/>
      <c r="D7" s="17">
        <v>6037.9</v>
      </c>
      <c r="E7" s="8" t="s">
        <v>64</v>
      </c>
      <c r="F7" s="13"/>
      <c r="G7" s="13"/>
      <c r="H7" s="13"/>
      <c r="I7" s="13"/>
    </row>
    <row r="8" spans="1:9" ht="15.75" x14ac:dyDescent="0.25">
      <c r="A8" s="33" t="s">
        <v>15</v>
      </c>
      <c r="B8" s="33"/>
      <c r="C8" s="33"/>
      <c r="D8" s="36"/>
      <c r="E8" s="36"/>
      <c r="F8" s="36"/>
      <c r="G8" s="36"/>
      <c r="H8" s="36"/>
      <c r="I8" s="36"/>
    </row>
    <row r="9" spans="1:9" ht="15.75" x14ac:dyDescent="0.25">
      <c r="A9" s="22"/>
      <c r="B9" s="25" t="s">
        <v>111</v>
      </c>
      <c r="C9" s="26"/>
      <c r="D9" s="26"/>
      <c r="E9" s="26"/>
      <c r="F9" s="26"/>
      <c r="G9" s="27"/>
      <c r="H9" s="23"/>
      <c r="I9" s="24">
        <v>-338992.84</v>
      </c>
    </row>
    <row r="10" spans="1:9" ht="15.75" x14ac:dyDescent="0.25">
      <c r="A10" s="2"/>
      <c r="B10" s="33" t="s">
        <v>112</v>
      </c>
      <c r="C10" s="33"/>
      <c r="D10" s="33"/>
      <c r="E10" s="33"/>
      <c r="F10" s="33"/>
      <c r="G10" s="33"/>
      <c r="H10" s="2"/>
      <c r="I10" s="9">
        <v>1898316</v>
      </c>
    </row>
    <row r="11" spans="1:9" ht="15.75" x14ac:dyDescent="0.25">
      <c r="A11" s="2"/>
      <c r="B11" s="33" t="s">
        <v>0</v>
      </c>
      <c r="C11" s="33"/>
      <c r="D11" s="33"/>
      <c r="E11" s="33"/>
      <c r="F11" s="33"/>
      <c r="G11" s="33"/>
      <c r="H11" s="2"/>
      <c r="I11" s="9">
        <v>2014366.86</v>
      </c>
    </row>
    <row r="12" spans="1:9" ht="15.75" x14ac:dyDescent="0.25">
      <c r="A12" s="33" t="s">
        <v>1</v>
      </c>
      <c r="B12" s="33"/>
      <c r="C12" s="33"/>
      <c r="D12" s="33"/>
      <c r="E12" s="33"/>
      <c r="F12" s="33"/>
      <c r="G12" s="33"/>
      <c r="H12" s="33"/>
      <c r="I12" s="33"/>
    </row>
    <row r="13" spans="1:9" ht="31.5" x14ac:dyDescent="0.25">
      <c r="A13" s="7"/>
      <c r="B13" s="34" t="s">
        <v>13</v>
      </c>
      <c r="C13" s="34"/>
      <c r="D13" s="34"/>
      <c r="E13" s="34"/>
      <c r="F13" s="34"/>
      <c r="G13" s="34"/>
      <c r="H13" s="2" t="s">
        <v>32</v>
      </c>
      <c r="I13" s="2" t="s">
        <v>17</v>
      </c>
    </row>
    <row r="14" spans="1:9" ht="33" customHeight="1" x14ac:dyDescent="0.25">
      <c r="A14" s="2">
        <v>1</v>
      </c>
      <c r="B14" s="33" t="s">
        <v>62</v>
      </c>
      <c r="C14" s="33"/>
      <c r="D14" s="33"/>
      <c r="E14" s="33"/>
      <c r="F14" s="33"/>
      <c r="G14" s="33"/>
      <c r="H14" s="2" t="s">
        <v>33</v>
      </c>
      <c r="I14" s="3">
        <f>24*7750</f>
        <v>186000</v>
      </c>
    </row>
    <row r="15" spans="1:9" ht="15.75" x14ac:dyDescent="0.25">
      <c r="A15" s="2">
        <v>2</v>
      </c>
      <c r="B15" s="33" t="s">
        <v>2</v>
      </c>
      <c r="C15" s="33"/>
      <c r="D15" s="33"/>
      <c r="E15" s="33"/>
      <c r="F15" s="33"/>
      <c r="G15" s="33"/>
      <c r="H15" s="2" t="s">
        <v>66</v>
      </c>
      <c r="I15" s="3">
        <f>24*5250</f>
        <v>126000</v>
      </c>
    </row>
    <row r="16" spans="1:9" ht="31.5" x14ac:dyDescent="0.25">
      <c r="A16" s="2">
        <v>3</v>
      </c>
      <c r="B16" s="33" t="s">
        <v>3</v>
      </c>
      <c r="C16" s="33"/>
      <c r="D16" s="33"/>
      <c r="E16" s="33"/>
      <c r="F16" s="33"/>
      <c r="G16" s="33"/>
      <c r="H16" s="2" t="s">
        <v>34</v>
      </c>
      <c r="I16" s="3">
        <f>1200+1700</f>
        <v>2900</v>
      </c>
    </row>
    <row r="17" spans="1:9" ht="47.25" x14ac:dyDescent="0.25">
      <c r="A17" s="2">
        <v>4</v>
      </c>
      <c r="B17" s="33" t="s">
        <v>4</v>
      </c>
      <c r="C17" s="33"/>
      <c r="D17" s="33"/>
      <c r="E17" s="33"/>
      <c r="F17" s="33"/>
      <c r="G17" s="33"/>
      <c r="H17" s="2" t="s">
        <v>35</v>
      </c>
      <c r="I17" s="3">
        <f>D7*0.25*24</f>
        <v>36227.399999999994</v>
      </c>
    </row>
    <row r="18" spans="1:9" ht="31.5" x14ac:dyDescent="0.25">
      <c r="A18" s="2">
        <v>5</v>
      </c>
      <c r="B18" s="33" t="s">
        <v>5</v>
      </c>
      <c r="C18" s="33"/>
      <c r="D18" s="33"/>
      <c r="E18" s="33"/>
      <c r="F18" s="33"/>
      <c r="G18" s="33"/>
      <c r="H18" s="2" t="s">
        <v>63</v>
      </c>
      <c r="I18" s="3">
        <f>D7*0.67*24</f>
        <v>97089.432000000001</v>
      </c>
    </row>
    <row r="19" spans="1:9" ht="15.75" x14ac:dyDescent="0.25">
      <c r="A19" s="2">
        <v>6</v>
      </c>
      <c r="B19" s="33" t="s">
        <v>6</v>
      </c>
      <c r="C19" s="33"/>
      <c r="D19" s="33"/>
      <c r="E19" s="33"/>
      <c r="F19" s="33"/>
      <c r="G19" s="33"/>
      <c r="H19" s="2"/>
      <c r="I19" s="2">
        <v>92339.64</v>
      </c>
    </row>
    <row r="20" spans="1:9" ht="38.25" customHeight="1" x14ac:dyDescent="0.25">
      <c r="A20" s="2">
        <v>7</v>
      </c>
      <c r="B20" s="33" t="s">
        <v>7</v>
      </c>
      <c r="C20" s="33"/>
      <c r="D20" s="33"/>
      <c r="E20" s="33"/>
      <c r="F20" s="33"/>
      <c r="G20" s="33"/>
      <c r="H20" s="2" t="s">
        <v>38</v>
      </c>
      <c r="I20" s="3">
        <f>D7*0.34*24</f>
        <v>49269.263999999996</v>
      </c>
    </row>
    <row r="21" spans="1:9" ht="76.5" customHeight="1" x14ac:dyDescent="0.25">
      <c r="A21" s="2">
        <v>8</v>
      </c>
      <c r="B21" s="33" t="s">
        <v>36</v>
      </c>
      <c r="C21" s="33"/>
      <c r="D21" s="33"/>
      <c r="E21" s="33"/>
      <c r="F21" s="33"/>
      <c r="G21" s="33"/>
      <c r="H21" s="2" t="s">
        <v>37</v>
      </c>
      <c r="I21" s="3">
        <f>D7*0.86*24</f>
        <v>124622.25599999999</v>
      </c>
    </row>
    <row r="22" spans="1:9" ht="15.75" x14ac:dyDescent="0.25">
      <c r="A22" s="2">
        <v>9</v>
      </c>
      <c r="B22" s="33" t="s">
        <v>53</v>
      </c>
      <c r="C22" s="33"/>
      <c r="D22" s="33"/>
      <c r="E22" s="33"/>
      <c r="F22" s="33"/>
      <c r="G22" s="33"/>
      <c r="H22" s="2" t="s">
        <v>67</v>
      </c>
      <c r="I22" s="3">
        <f>4*1300</f>
        <v>5200</v>
      </c>
    </row>
    <row r="23" spans="1:9" ht="15.75" x14ac:dyDescent="0.25">
      <c r="A23" s="2">
        <v>10</v>
      </c>
      <c r="B23" s="33" t="s">
        <v>8</v>
      </c>
      <c r="C23" s="33"/>
      <c r="D23" s="33"/>
      <c r="E23" s="33"/>
      <c r="F23" s="33"/>
      <c r="G23" s="33"/>
      <c r="H23" s="2" t="s">
        <v>42</v>
      </c>
      <c r="I23" s="3">
        <v>10127</v>
      </c>
    </row>
    <row r="24" spans="1:9" ht="15.75" x14ac:dyDescent="0.25">
      <c r="A24" s="2">
        <v>11</v>
      </c>
      <c r="B24" s="33" t="s">
        <v>23</v>
      </c>
      <c r="C24" s="33"/>
      <c r="D24" s="33"/>
      <c r="E24" s="33"/>
      <c r="F24" s="33"/>
      <c r="G24" s="33"/>
      <c r="H24" s="2" t="s">
        <v>39</v>
      </c>
      <c r="I24" s="3">
        <f>(5300)*3*24</f>
        <v>381600</v>
      </c>
    </row>
    <row r="25" spans="1:9" ht="15.75" x14ac:dyDescent="0.25">
      <c r="A25" s="15">
        <v>12</v>
      </c>
      <c r="B25" s="25" t="s">
        <v>60</v>
      </c>
      <c r="C25" s="26"/>
      <c r="D25" s="26"/>
      <c r="E25" s="26"/>
      <c r="F25" s="26"/>
      <c r="G25" s="27"/>
      <c r="H25" s="14" t="s">
        <v>61</v>
      </c>
      <c r="I25" s="3">
        <f>6000*3*2</f>
        <v>36000</v>
      </c>
    </row>
    <row r="26" spans="1:9" ht="15.75" x14ac:dyDescent="0.25">
      <c r="A26" s="15">
        <v>13</v>
      </c>
      <c r="B26" s="33" t="s">
        <v>72</v>
      </c>
      <c r="C26" s="33"/>
      <c r="D26" s="33"/>
      <c r="E26" s="33"/>
      <c r="F26" s="33"/>
      <c r="G26" s="33"/>
      <c r="H26" s="4" t="s">
        <v>73</v>
      </c>
      <c r="I26" s="2">
        <f>785*4</f>
        <v>3140</v>
      </c>
    </row>
    <row r="27" spans="1:9" ht="31.5" x14ac:dyDescent="0.25">
      <c r="A27" s="16">
        <v>14</v>
      </c>
      <c r="B27" s="25" t="s">
        <v>52</v>
      </c>
      <c r="C27" s="26"/>
      <c r="D27" s="26"/>
      <c r="E27" s="26"/>
      <c r="F27" s="26"/>
      <c r="G27" s="27"/>
      <c r="H27" s="2" t="s">
        <v>56</v>
      </c>
      <c r="I27" s="3">
        <f>30*35.78</f>
        <v>1073.4000000000001</v>
      </c>
    </row>
    <row r="28" spans="1:9" ht="37.5" customHeight="1" x14ac:dyDescent="0.25">
      <c r="A28" s="16">
        <v>15</v>
      </c>
      <c r="B28" s="25" t="s">
        <v>58</v>
      </c>
      <c r="C28" s="26"/>
      <c r="D28" s="26"/>
      <c r="E28" s="26"/>
      <c r="F28" s="26"/>
      <c r="G28" s="27"/>
      <c r="H28" s="16" t="s">
        <v>59</v>
      </c>
      <c r="I28" s="3">
        <f>600*24*2</f>
        <v>28800</v>
      </c>
    </row>
    <row r="29" spans="1:9" ht="15.75" x14ac:dyDescent="0.25">
      <c r="A29" s="16">
        <v>16</v>
      </c>
      <c r="B29" s="33" t="s">
        <v>68</v>
      </c>
      <c r="C29" s="33"/>
      <c r="D29" s="33"/>
      <c r="E29" s="33"/>
      <c r="F29" s="33"/>
      <c r="G29" s="33"/>
      <c r="H29" s="2" t="s">
        <v>57</v>
      </c>
      <c r="I29" s="3">
        <f>319.5+(319.5*(1/3))*2</f>
        <v>532.5</v>
      </c>
    </row>
    <row r="30" spans="1:9" ht="15.75" x14ac:dyDescent="0.25">
      <c r="A30" s="16">
        <v>17</v>
      </c>
      <c r="B30" s="33" t="s">
        <v>105</v>
      </c>
      <c r="C30" s="33"/>
      <c r="D30" s="33"/>
      <c r="E30" s="33"/>
      <c r="F30" s="33"/>
      <c r="G30" s="33"/>
      <c r="H30" s="2" t="s">
        <v>106</v>
      </c>
      <c r="I30" s="3">
        <v>2115</v>
      </c>
    </row>
    <row r="31" spans="1:9" ht="15.75" x14ac:dyDescent="0.25">
      <c r="A31" s="16">
        <v>18</v>
      </c>
      <c r="B31" s="33" t="s">
        <v>41</v>
      </c>
      <c r="C31" s="33"/>
      <c r="D31" s="33"/>
      <c r="E31" s="33"/>
      <c r="F31" s="33"/>
      <c r="G31" s="33"/>
      <c r="H31" s="16"/>
      <c r="I31" s="3">
        <v>1370</v>
      </c>
    </row>
    <row r="32" spans="1:9" ht="15.75" x14ac:dyDescent="0.25">
      <c r="A32" s="16">
        <v>19</v>
      </c>
      <c r="B32" s="25" t="s">
        <v>108</v>
      </c>
      <c r="C32" s="26"/>
      <c r="D32" s="26"/>
      <c r="E32" s="26"/>
      <c r="F32" s="26"/>
      <c r="G32" s="27"/>
      <c r="H32" s="16" t="s">
        <v>87</v>
      </c>
      <c r="I32" s="3">
        <v>10125</v>
      </c>
    </row>
    <row r="33" spans="1:9" ht="15.75" x14ac:dyDescent="0.25">
      <c r="A33" s="16">
        <v>20</v>
      </c>
      <c r="B33" s="33" t="s">
        <v>40</v>
      </c>
      <c r="C33" s="33"/>
      <c r="D33" s="33"/>
      <c r="E33" s="33"/>
      <c r="F33" s="33"/>
      <c r="G33" s="33"/>
      <c r="H33" s="2"/>
      <c r="I33" s="3">
        <f>SUM(I14:I31)*0.1</f>
        <v>118440.5892</v>
      </c>
    </row>
    <row r="34" spans="1:9" ht="15.75" x14ac:dyDescent="0.25">
      <c r="A34" s="16">
        <v>21</v>
      </c>
      <c r="B34" s="33" t="s">
        <v>9</v>
      </c>
      <c r="C34" s="33"/>
      <c r="D34" s="33"/>
      <c r="E34" s="33"/>
      <c r="F34" s="33"/>
      <c r="G34" s="33"/>
      <c r="H34" s="2"/>
      <c r="I34" s="9">
        <f>SUM(I14:I33)</f>
        <v>1312971.4812</v>
      </c>
    </row>
    <row r="35" spans="1:9" ht="26.25" customHeight="1" x14ac:dyDescent="0.25">
      <c r="A35" s="10"/>
      <c r="B35" s="48" t="s">
        <v>113</v>
      </c>
      <c r="C35" s="48"/>
      <c r="D35" s="48"/>
      <c r="E35" s="48"/>
      <c r="F35" s="48"/>
      <c r="G35" s="48"/>
      <c r="H35" s="10"/>
      <c r="I35" s="9">
        <f>I11-I34+I9</f>
        <v>362402.53880000004</v>
      </c>
    </row>
    <row r="36" spans="1:9" ht="15.75" x14ac:dyDescent="0.25">
      <c r="A36" s="33" t="s">
        <v>16</v>
      </c>
      <c r="B36" s="33"/>
      <c r="C36" s="33"/>
      <c r="D36" s="36"/>
      <c r="E36" s="36"/>
      <c r="F36" s="36"/>
      <c r="G36" s="36"/>
      <c r="H36" s="36"/>
      <c r="I36" s="36"/>
    </row>
    <row r="37" spans="1:9" ht="15.75" x14ac:dyDescent="0.25">
      <c r="A37" s="22"/>
      <c r="B37" s="25" t="s">
        <v>111</v>
      </c>
      <c r="C37" s="26"/>
      <c r="D37" s="26"/>
      <c r="E37" s="26"/>
      <c r="F37" s="26"/>
      <c r="G37" s="27"/>
      <c r="H37" s="23"/>
      <c r="I37" s="24">
        <v>-82859.929999999993</v>
      </c>
    </row>
    <row r="38" spans="1:9" ht="15.75" x14ac:dyDescent="0.25">
      <c r="A38" s="2"/>
      <c r="B38" s="33" t="s">
        <v>10</v>
      </c>
      <c r="C38" s="33"/>
      <c r="D38" s="33"/>
      <c r="E38" s="33"/>
      <c r="F38" s="33"/>
      <c r="G38" s="33"/>
      <c r="H38" s="2"/>
      <c r="I38" s="9">
        <v>463710.71999999997</v>
      </c>
    </row>
    <row r="39" spans="1:9" ht="15.75" x14ac:dyDescent="0.25">
      <c r="A39" s="2"/>
      <c r="B39" s="33" t="s">
        <v>11</v>
      </c>
      <c r="C39" s="33"/>
      <c r="D39" s="33"/>
      <c r="E39" s="33"/>
      <c r="F39" s="33"/>
      <c r="G39" s="33"/>
      <c r="H39" s="2"/>
      <c r="I39" s="9">
        <v>494521.1</v>
      </c>
    </row>
    <row r="40" spans="1:9" ht="15.75" x14ac:dyDescent="0.25">
      <c r="A40" s="33" t="s">
        <v>1</v>
      </c>
      <c r="B40" s="33"/>
      <c r="C40" s="33"/>
      <c r="D40" s="33"/>
      <c r="E40" s="33"/>
      <c r="F40" s="33"/>
      <c r="G40" s="33"/>
      <c r="H40" s="33"/>
      <c r="I40" s="33"/>
    </row>
    <row r="41" spans="1:9" ht="28.5" customHeight="1" x14ac:dyDescent="0.25">
      <c r="A41" s="7"/>
      <c r="B41" s="34" t="s">
        <v>13</v>
      </c>
      <c r="C41" s="34"/>
      <c r="D41" s="34"/>
      <c r="E41" s="34"/>
      <c r="F41" s="34"/>
      <c r="G41" s="34"/>
      <c r="H41" s="2" t="s">
        <v>14</v>
      </c>
      <c r="I41" s="2" t="s">
        <v>17</v>
      </c>
    </row>
    <row r="42" spans="1:9" ht="54" customHeight="1" x14ac:dyDescent="0.25">
      <c r="A42" s="2">
        <v>1</v>
      </c>
      <c r="B42" s="46" t="s">
        <v>69</v>
      </c>
      <c r="C42" s="46"/>
      <c r="D42" s="46"/>
      <c r="E42" s="46"/>
      <c r="F42" s="46"/>
      <c r="G42" s="46"/>
      <c r="H42" s="18" t="s">
        <v>29</v>
      </c>
      <c r="I42" s="19">
        <v>98603</v>
      </c>
    </row>
    <row r="43" spans="1:9" ht="64.5" customHeight="1" x14ac:dyDescent="0.25">
      <c r="A43" s="2">
        <v>2</v>
      </c>
      <c r="B43" s="46" t="s">
        <v>51</v>
      </c>
      <c r="C43" s="46"/>
      <c r="D43" s="46"/>
      <c r="E43" s="46"/>
      <c r="F43" s="46"/>
      <c r="G43" s="46"/>
      <c r="H43" s="18" t="s">
        <v>24</v>
      </c>
      <c r="I43" s="19">
        <f>4720*2</f>
        <v>9440</v>
      </c>
    </row>
    <row r="44" spans="1:9" ht="32.25" customHeight="1" x14ac:dyDescent="0.25">
      <c r="A44" s="2">
        <v>3</v>
      </c>
      <c r="B44" s="46" t="s">
        <v>22</v>
      </c>
      <c r="C44" s="46"/>
      <c r="D44" s="46"/>
      <c r="E44" s="46"/>
      <c r="F44" s="46"/>
      <c r="G44" s="46"/>
      <c r="H44" s="2" t="s">
        <v>26</v>
      </c>
      <c r="I44" s="3">
        <v>2035</v>
      </c>
    </row>
    <row r="45" spans="1:9" ht="63" customHeight="1" x14ac:dyDescent="0.25">
      <c r="A45" s="2">
        <v>4</v>
      </c>
      <c r="B45" s="46" t="s">
        <v>30</v>
      </c>
      <c r="C45" s="46"/>
      <c r="D45" s="46"/>
      <c r="E45" s="46"/>
      <c r="F45" s="46"/>
      <c r="G45" s="46"/>
      <c r="H45" s="2" t="s">
        <v>79</v>
      </c>
      <c r="I45" s="3">
        <f>((2375*2)+1117)</f>
        <v>5867</v>
      </c>
    </row>
    <row r="46" spans="1:9" ht="45" customHeight="1" x14ac:dyDescent="0.25">
      <c r="A46" s="2">
        <v>5</v>
      </c>
      <c r="B46" s="46" t="s">
        <v>75</v>
      </c>
      <c r="C46" s="46"/>
      <c r="D46" s="46"/>
      <c r="E46" s="46"/>
      <c r="F46" s="46"/>
      <c r="G46" s="46"/>
      <c r="H46" s="16" t="s">
        <v>80</v>
      </c>
      <c r="I46" s="3">
        <f>6220/2*3</f>
        <v>9330</v>
      </c>
    </row>
    <row r="47" spans="1:9" ht="28.5" customHeight="1" x14ac:dyDescent="0.25">
      <c r="A47" s="2">
        <v>6</v>
      </c>
      <c r="B47" s="46" t="s">
        <v>70</v>
      </c>
      <c r="C47" s="46"/>
      <c r="D47" s="46"/>
      <c r="E47" s="46"/>
      <c r="F47" s="46"/>
      <c r="G47" s="46"/>
      <c r="H47" s="2" t="s">
        <v>31</v>
      </c>
      <c r="I47" s="3">
        <v>3300</v>
      </c>
    </row>
    <row r="48" spans="1:9" ht="31.5" customHeight="1" x14ac:dyDescent="0.25">
      <c r="A48" s="2">
        <v>7</v>
      </c>
      <c r="B48" s="46" t="s">
        <v>71</v>
      </c>
      <c r="C48" s="46"/>
      <c r="D48" s="46"/>
      <c r="E48" s="46"/>
      <c r="F48" s="46"/>
      <c r="G48" s="46"/>
      <c r="H48" s="2" t="s">
        <v>57</v>
      </c>
      <c r="I48" s="3">
        <v>923.8</v>
      </c>
    </row>
    <row r="49" spans="1:9" ht="24.75" customHeight="1" x14ac:dyDescent="0.25">
      <c r="A49" s="2">
        <v>8</v>
      </c>
      <c r="B49" s="46" t="s">
        <v>18</v>
      </c>
      <c r="C49" s="46"/>
      <c r="D49" s="46"/>
      <c r="E49" s="46"/>
      <c r="F49" s="46"/>
      <c r="G49" s="46"/>
      <c r="H49" s="2" t="s">
        <v>81</v>
      </c>
      <c r="I49" s="3">
        <f>225/3*7</f>
        <v>525</v>
      </c>
    </row>
    <row r="50" spans="1:9" ht="32.25" customHeight="1" x14ac:dyDescent="0.25">
      <c r="A50" s="2">
        <v>9</v>
      </c>
      <c r="B50" s="46" t="s">
        <v>19</v>
      </c>
      <c r="C50" s="46"/>
      <c r="D50" s="46"/>
      <c r="E50" s="46"/>
      <c r="F50" s="46"/>
      <c r="G50" s="46"/>
      <c r="H50" s="2" t="s">
        <v>28</v>
      </c>
      <c r="I50" s="3">
        <v>2765</v>
      </c>
    </row>
    <row r="51" spans="1:9" ht="22.5" customHeight="1" x14ac:dyDescent="0.25">
      <c r="A51" s="2">
        <v>10</v>
      </c>
      <c r="B51" s="46" t="s">
        <v>27</v>
      </c>
      <c r="C51" s="46"/>
      <c r="D51" s="46"/>
      <c r="E51" s="46"/>
      <c r="F51" s="46"/>
      <c r="G51" s="46"/>
      <c r="H51" s="18" t="s">
        <v>82</v>
      </c>
      <c r="I51" s="19">
        <f>15270*3</f>
        <v>45810</v>
      </c>
    </row>
    <row r="52" spans="1:9" ht="33" customHeight="1" x14ac:dyDescent="0.25">
      <c r="A52" s="16">
        <v>11</v>
      </c>
      <c r="B52" s="42" t="s">
        <v>77</v>
      </c>
      <c r="C52" s="43"/>
      <c r="D52" s="43"/>
      <c r="E52" s="43"/>
      <c r="F52" s="43"/>
      <c r="G52" s="44"/>
      <c r="H52" s="18" t="s">
        <v>83</v>
      </c>
      <c r="I52" s="19">
        <f>205248</f>
        <v>205248</v>
      </c>
    </row>
    <row r="53" spans="1:9" ht="58.5" customHeight="1" x14ac:dyDescent="0.25">
      <c r="A53" s="16">
        <v>12</v>
      </c>
      <c r="B53" s="46" t="s">
        <v>76</v>
      </c>
      <c r="C53" s="46"/>
      <c r="D53" s="46"/>
      <c r="E53" s="46"/>
      <c r="F53" s="46"/>
      <c r="G53" s="46"/>
      <c r="H53" s="18" t="s">
        <v>85</v>
      </c>
      <c r="I53" s="3">
        <f>87979*3</f>
        <v>263937</v>
      </c>
    </row>
    <row r="54" spans="1:9" ht="45" customHeight="1" x14ac:dyDescent="0.25">
      <c r="A54" s="16">
        <v>13</v>
      </c>
      <c r="B54" s="42" t="s">
        <v>88</v>
      </c>
      <c r="C54" s="43"/>
      <c r="D54" s="43"/>
      <c r="E54" s="43"/>
      <c r="F54" s="43"/>
      <c r="G54" s="44"/>
      <c r="H54" s="16" t="s">
        <v>89</v>
      </c>
      <c r="I54" s="3">
        <f>820*24</f>
        <v>19680</v>
      </c>
    </row>
    <row r="55" spans="1:9" ht="45" customHeight="1" x14ac:dyDescent="0.25">
      <c r="A55" s="16">
        <v>14</v>
      </c>
      <c r="B55" s="42" t="s">
        <v>90</v>
      </c>
      <c r="C55" s="43"/>
      <c r="D55" s="43"/>
      <c r="E55" s="43"/>
      <c r="F55" s="43"/>
      <c r="G55" s="44"/>
      <c r="H55" s="16"/>
      <c r="I55" s="3">
        <v>370</v>
      </c>
    </row>
    <row r="56" spans="1:9" ht="36.75" customHeight="1" x14ac:dyDescent="0.25">
      <c r="A56" s="16">
        <v>15</v>
      </c>
      <c r="B56" s="33" t="s">
        <v>25</v>
      </c>
      <c r="C56" s="33"/>
      <c r="D56" s="33"/>
      <c r="E56" s="33"/>
      <c r="F56" s="33"/>
      <c r="G56" s="33"/>
      <c r="H56" s="2" t="s">
        <v>45</v>
      </c>
      <c r="I56" s="3">
        <v>1573.2</v>
      </c>
    </row>
    <row r="57" spans="1:9" ht="17.25" customHeight="1" x14ac:dyDescent="0.25">
      <c r="A57" s="16">
        <v>15</v>
      </c>
      <c r="B57" s="33" t="s">
        <v>20</v>
      </c>
      <c r="C57" s="33"/>
      <c r="D57" s="33"/>
      <c r="E57" s="33"/>
      <c r="F57" s="33"/>
      <c r="G57" s="33"/>
      <c r="H57" s="2" t="s">
        <v>98</v>
      </c>
      <c r="I57" s="3">
        <v>43712</v>
      </c>
    </row>
    <row r="58" spans="1:9" ht="30.75" customHeight="1" x14ac:dyDescent="0.25">
      <c r="A58" s="20">
        <v>16</v>
      </c>
      <c r="B58" s="49" t="s">
        <v>110</v>
      </c>
      <c r="C58" s="50"/>
      <c r="D58" s="50"/>
      <c r="E58" s="50"/>
      <c r="F58" s="50"/>
      <c r="G58" s="51"/>
      <c r="H58" s="20" t="s">
        <v>87</v>
      </c>
      <c r="I58" s="3">
        <v>12819</v>
      </c>
    </row>
    <row r="59" spans="1:9" ht="15.75" customHeight="1" x14ac:dyDescent="0.25">
      <c r="A59" s="20">
        <v>17</v>
      </c>
      <c r="B59" s="47" t="s">
        <v>78</v>
      </c>
      <c r="C59" s="47"/>
      <c r="D59" s="47"/>
      <c r="E59" s="47"/>
      <c r="F59" s="47"/>
      <c r="G59" s="47"/>
      <c r="H59" s="21"/>
      <c r="I59" s="19">
        <v>23800</v>
      </c>
    </row>
    <row r="60" spans="1:9" ht="15.75" customHeight="1" x14ac:dyDescent="0.25">
      <c r="A60" s="20">
        <v>18</v>
      </c>
      <c r="B60" s="33" t="s">
        <v>43</v>
      </c>
      <c r="C60" s="33"/>
      <c r="D60" s="33"/>
      <c r="E60" s="33"/>
      <c r="F60" s="33"/>
      <c r="G60" s="33"/>
      <c r="H60" s="2" t="s">
        <v>74</v>
      </c>
      <c r="I60" s="3">
        <f>3720*2</f>
        <v>7440</v>
      </c>
    </row>
    <row r="61" spans="1:9" ht="32.25" customHeight="1" x14ac:dyDescent="0.25">
      <c r="A61" s="20">
        <v>19</v>
      </c>
      <c r="B61" s="25" t="s">
        <v>54</v>
      </c>
      <c r="C61" s="26"/>
      <c r="D61" s="26"/>
      <c r="E61" s="26"/>
      <c r="F61" s="26"/>
      <c r="G61" s="27"/>
      <c r="H61" s="2" t="s">
        <v>55</v>
      </c>
      <c r="I61" s="3">
        <f>67*10</f>
        <v>670</v>
      </c>
    </row>
    <row r="62" spans="1:9" ht="32.25" customHeight="1" x14ac:dyDescent="0.25">
      <c r="A62" s="20">
        <v>20</v>
      </c>
      <c r="B62" s="25" t="s">
        <v>86</v>
      </c>
      <c r="C62" s="26"/>
      <c r="D62" s="26"/>
      <c r="E62" s="26"/>
      <c r="F62" s="26"/>
      <c r="G62" s="27"/>
      <c r="H62" s="16" t="s">
        <v>87</v>
      </c>
      <c r="I62" s="3">
        <v>4964</v>
      </c>
    </row>
    <row r="63" spans="1:9" ht="32.25" customHeight="1" x14ac:dyDescent="0.25">
      <c r="A63" s="20">
        <v>21</v>
      </c>
      <c r="B63" s="25" t="s">
        <v>91</v>
      </c>
      <c r="C63" s="26"/>
      <c r="D63" s="26"/>
      <c r="E63" s="26"/>
      <c r="F63" s="26"/>
      <c r="G63" s="27"/>
      <c r="H63" s="16" t="s">
        <v>92</v>
      </c>
      <c r="I63" s="3">
        <v>275</v>
      </c>
    </row>
    <row r="64" spans="1:9" ht="32.25" customHeight="1" x14ac:dyDescent="0.25">
      <c r="A64" s="20">
        <v>22</v>
      </c>
      <c r="B64" s="25" t="s">
        <v>84</v>
      </c>
      <c r="C64" s="26"/>
      <c r="D64" s="26"/>
      <c r="E64" s="26"/>
      <c r="F64" s="26"/>
      <c r="G64" s="27"/>
      <c r="H64" s="16" t="s">
        <v>31</v>
      </c>
      <c r="I64" s="3">
        <v>24250</v>
      </c>
    </row>
    <row r="65" spans="1:9" ht="32.25" customHeight="1" x14ac:dyDescent="0.25">
      <c r="A65" s="20">
        <v>23</v>
      </c>
      <c r="B65" s="25" t="s">
        <v>93</v>
      </c>
      <c r="C65" s="26"/>
      <c r="D65" s="26"/>
      <c r="E65" s="26"/>
      <c r="F65" s="26"/>
      <c r="G65" s="27"/>
      <c r="H65" s="16" t="s">
        <v>94</v>
      </c>
      <c r="I65" s="3">
        <v>785</v>
      </c>
    </row>
    <row r="66" spans="1:9" ht="32.25" customHeight="1" x14ac:dyDescent="0.25">
      <c r="A66" s="20">
        <v>24</v>
      </c>
      <c r="B66" s="25" t="s">
        <v>95</v>
      </c>
      <c r="C66" s="26"/>
      <c r="D66" s="26"/>
      <c r="E66" s="26"/>
      <c r="F66" s="26"/>
      <c r="G66" s="27"/>
      <c r="H66" s="16" t="s">
        <v>96</v>
      </c>
      <c r="I66" s="3">
        <f>325*4</f>
        <v>1300</v>
      </c>
    </row>
    <row r="67" spans="1:9" ht="32.25" customHeight="1" x14ac:dyDescent="0.25">
      <c r="A67" s="20">
        <v>25</v>
      </c>
      <c r="B67" s="25" t="s">
        <v>97</v>
      </c>
      <c r="C67" s="26"/>
      <c r="D67" s="26"/>
      <c r="E67" s="26"/>
      <c r="F67" s="26"/>
      <c r="G67" s="27"/>
      <c r="H67" s="16"/>
      <c r="I67" s="3">
        <v>987</v>
      </c>
    </row>
    <row r="68" spans="1:9" ht="32.25" customHeight="1" x14ac:dyDescent="0.25">
      <c r="A68" s="20">
        <v>26</v>
      </c>
      <c r="B68" s="25" t="s">
        <v>99</v>
      </c>
      <c r="C68" s="26"/>
      <c r="D68" s="26"/>
      <c r="E68" s="26"/>
      <c r="F68" s="26"/>
      <c r="G68" s="27"/>
      <c r="H68" s="16" t="s">
        <v>100</v>
      </c>
      <c r="I68" s="3">
        <f>24435*2</f>
        <v>48870</v>
      </c>
    </row>
    <row r="69" spans="1:9" ht="23.25" customHeight="1" x14ac:dyDescent="0.25">
      <c r="A69" s="20">
        <v>27</v>
      </c>
      <c r="B69" s="25" t="s">
        <v>103</v>
      </c>
      <c r="C69" s="26"/>
      <c r="D69" s="26"/>
      <c r="E69" s="26"/>
      <c r="F69" s="26"/>
      <c r="G69" s="27"/>
      <c r="H69" s="16" t="s">
        <v>104</v>
      </c>
      <c r="I69" s="3">
        <v>985</v>
      </c>
    </row>
    <row r="70" spans="1:9" ht="27.75" customHeight="1" x14ac:dyDescent="0.25">
      <c r="A70" s="20">
        <v>28</v>
      </c>
      <c r="B70" s="33" t="s">
        <v>101</v>
      </c>
      <c r="C70" s="33"/>
      <c r="D70" s="33"/>
      <c r="E70" s="33"/>
      <c r="F70" s="33"/>
      <c r="G70" s="33"/>
      <c r="H70" s="2" t="s">
        <v>102</v>
      </c>
      <c r="I70" s="5">
        <v>2815</v>
      </c>
    </row>
    <row r="71" spans="1:9" ht="15.75" x14ac:dyDescent="0.25">
      <c r="A71" s="20">
        <v>29</v>
      </c>
      <c r="B71" s="33" t="s">
        <v>44</v>
      </c>
      <c r="C71" s="33"/>
      <c r="D71" s="33"/>
      <c r="E71" s="33"/>
      <c r="F71" s="33"/>
      <c r="G71" s="33"/>
      <c r="H71" s="2"/>
      <c r="I71" s="5">
        <v>9544.1</v>
      </c>
    </row>
    <row r="72" spans="1:9" ht="15.75" x14ac:dyDescent="0.25">
      <c r="A72" s="20">
        <v>30</v>
      </c>
      <c r="B72" s="25" t="s">
        <v>107</v>
      </c>
      <c r="C72" s="26"/>
      <c r="D72" s="26"/>
      <c r="E72" s="26"/>
      <c r="F72" s="26"/>
      <c r="G72" s="27"/>
      <c r="H72" s="16"/>
      <c r="I72" s="5">
        <v>1245</v>
      </c>
    </row>
    <row r="73" spans="1:9" ht="15.75" x14ac:dyDescent="0.25">
      <c r="A73" s="20">
        <v>31</v>
      </c>
      <c r="B73" s="33" t="s">
        <v>40</v>
      </c>
      <c r="C73" s="33"/>
      <c r="D73" s="33"/>
      <c r="E73" s="33"/>
      <c r="F73" s="33"/>
      <c r="G73" s="33"/>
      <c r="H73" s="2"/>
      <c r="I73" s="5">
        <f>SUM(I42:I72)*0.1</f>
        <v>85386.81</v>
      </c>
    </row>
    <row r="74" spans="1:9" ht="15.75" x14ac:dyDescent="0.25">
      <c r="A74" s="2"/>
      <c r="B74" s="33" t="s">
        <v>21</v>
      </c>
      <c r="C74" s="33"/>
      <c r="D74" s="33"/>
      <c r="E74" s="33"/>
      <c r="F74" s="33"/>
      <c r="G74" s="33"/>
      <c r="H74" s="4"/>
      <c r="I74" s="6">
        <f>SUM(I42:I73)</f>
        <v>939254.90999999992</v>
      </c>
    </row>
    <row r="75" spans="1:9" ht="45" customHeight="1" x14ac:dyDescent="0.25">
      <c r="A75" s="4"/>
      <c r="B75" s="34" t="s">
        <v>113</v>
      </c>
      <c r="C75" s="34"/>
      <c r="D75" s="34"/>
      <c r="E75" s="34"/>
      <c r="F75" s="34"/>
      <c r="G75" s="34"/>
      <c r="H75" s="4"/>
      <c r="I75" s="6">
        <f>I39-I74+I37</f>
        <v>-527593.74</v>
      </c>
    </row>
    <row r="76" spans="1:9" ht="15.75" x14ac:dyDescent="0.25">
      <c r="A76" s="1"/>
      <c r="B76" s="39"/>
      <c r="C76" s="39"/>
      <c r="D76" s="39"/>
      <c r="E76" s="39"/>
      <c r="F76" s="39"/>
      <c r="G76" s="39"/>
      <c r="H76" s="1"/>
      <c r="I76" s="1"/>
    </row>
    <row r="77" spans="1:9" ht="15.75" x14ac:dyDescent="0.25">
      <c r="A77" s="40" t="s">
        <v>48</v>
      </c>
      <c r="B77" s="41"/>
      <c r="C77" s="41"/>
      <c r="D77" s="41"/>
      <c r="E77" s="41"/>
      <c r="F77" s="41"/>
      <c r="G77" s="41"/>
      <c r="H77" s="45"/>
      <c r="I77" s="45"/>
    </row>
    <row r="78" spans="1:9" ht="15.75" x14ac:dyDescent="0.25">
      <c r="A78" s="37" t="s">
        <v>12</v>
      </c>
      <c r="B78" s="38"/>
      <c r="C78" s="38"/>
      <c r="D78" s="38"/>
      <c r="E78" s="38"/>
      <c r="F78" s="38"/>
      <c r="G78" s="38"/>
      <c r="H78" s="1" t="s">
        <v>49</v>
      </c>
      <c r="I78" s="1"/>
    </row>
  </sheetData>
  <mergeCells count="77">
    <mergeCell ref="A36:I36"/>
    <mergeCell ref="B68:G68"/>
    <mergeCell ref="B69:G69"/>
    <mergeCell ref="B38:G38"/>
    <mergeCell ref="B60:G60"/>
    <mergeCell ref="B46:G46"/>
    <mergeCell ref="B51:G51"/>
    <mergeCell ref="B54:G54"/>
    <mergeCell ref="B55:G55"/>
    <mergeCell ref="B65:G65"/>
    <mergeCell ref="B66:G66"/>
    <mergeCell ref="B67:G67"/>
    <mergeCell ref="B58:G58"/>
    <mergeCell ref="A7:C7"/>
    <mergeCell ref="B18:G18"/>
    <mergeCell ref="B34:G34"/>
    <mergeCell ref="B35:G35"/>
    <mergeCell ref="B31:G31"/>
    <mergeCell ref="B19:G19"/>
    <mergeCell ref="B20:G20"/>
    <mergeCell ref="B21:G21"/>
    <mergeCell ref="B22:G22"/>
    <mergeCell ref="B23:G23"/>
    <mergeCell ref="B30:G30"/>
    <mergeCell ref="B29:G29"/>
    <mergeCell ref="B33:G33"/>
    <mergeCell ref="B27:G27"/>
    <mergeCell ref="B28:G28"/>
    <mergeCell ref="B25:G25"/>
    <mergeCell ref="H77:I77"/>
    <mergeCell ref="B70:G70"/>
    <mergeCell ref="B42:G42"/>
    <mergeCell ref="B41:G41"/>
    <mergeCell ref="B56:G56"/>
    <mergeCell ref="B57:G57"/>
    <mergeCell ref="B59:G59"/>
    <mergeCell ref="B44:G44"/>
    <mergeCell ref="B45:G45"/>
    <mergeCell ref="B49:G49"/>
    <mergeCell ref="B50:G50"/>
    <mergeCell ref="B47:G47"/>
    <mergeCell ref="B53:G53"/>
    <mergeCell ref="B71:G71"/>
    <mergeCell ref="B43:G43"/>
    <mergeCell ref="B48:G48"/>
    <mergeCell ref="A8:I8"/>
    <mergeCell ref="B10:G10"/>
    <mergeCell ref="B11:G11"/>
    <mergeCell ref="A78:G78"/>
    <mergeCell ref="B74:G74"/>
    <mergeCell ref="B75:G75"/>
    <mergeCell ref="B76:G76"/>
    <mergeCell ref="A77:G77"/>
    <mergeCell ref="B61:G61"/>
    <mergeCell ref="B73:G73"/>
    <mergeCell ref="B39:G39"/>
    <mergeCell ref="A40:I40"/>
    <mergeCell ref="B52:G52"/>
    <mergeCell ref="B64:G64"/>
    <mergeCell ref="B62:G62"/>
    <mergeCell ref="B63:G63"/>
    <mergeCell ref="B9:G9"/>
    <mergeCell ref="B37:G37"/>
    <mergeCell ref="B72:G72"/>
    <mergeCell ref="B32:G32"/>
    <mergeCell ref="H1:I3"/>
    <mergeCell ref="A2:C2"/>
    <mergeCell ref="A3:C3"/>
    <mergeCell ref="B26:G26"/>
    <mergeCell ref="B24:G24"/>
    <mergeCell ref="A12:I12"/>
    <mergeCell ref="B14:G14"/>
    <mergeCell ref="B15:G15"/>
    <mergeCell ref="B16:G16"/>
    <mergeCell ref="B17:G17"/>
    <mergeCell ref="B13:G13"/>
    <mergeCell ref="A4:I6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cp:lastPrinted>2014-03-12T04:06:48Z</cp:lastPrinted>
  <dcterms:created xsi:type="dcterms:W3CDTF">2013-08-12T02:50:29Z</dcterms:created>
  <dcterms:modified xsi:type="dcterms:W3CDTF">2015-03-26T07:53:26Z</dcterms:modified>
</cp:coreProperties>
</file>