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74" i="1" l="1"/>
  <c r="I35" i="1"/>
  <c r="I11" i="1"/>
  <c r="I22" i="1" l="1"/>
  <c r="I19" i="1" l="1"/>
  <c r="I30" i="1" l="1"/>
  <c r="I65" i="1"/>
  <c r="I60" i="1"/>
  <c r="I57" i="1"/>
  <c r="I47" i="1" l="1"/>
  <c r="I53" i="1"/>
  <c r="I62" i="1"/>
  <c r="I28" i="1"/>
  <c r="I59" i="1"/>
  <c r="I58" i="1"/>
  <c r="I68" i="1"/>
  <c r="I45" i="1"/>
  <c r="I72" i="1" s="1"/>
  <c r="I73" i="1" s="1"/>
  <c r="I64" i="1"/>
  <c r="I49" i="1"/>
  <c r="I29" i="1" l="1"/>
  <c r="I27" i="1"/>
  <c r="I26" i="1"/>
  <c r="I25" i="1"/>
  <c r="I24" i="1"/>
  <c r="I23" i="1"/>
  <c r="I21" i="1"/>
  <c r="I20" i="1"/>
  <c r="I14" i="1" l="1"/>
  <c r="I33" i="1" s="1"/>
  <c r="I34" i="1" l="1"/>
  <c r="I39" i="1" l="1"/>
</calcChain>
</file>

<file path=xl/sharedStrings.xml><?xml version="1.0" encoding="utf-8"?>
<sst xmlns="http://schemas.openxmlformats.org/spreadsheetml/2006/main" count="114" uniqueCount="102">
  <si>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</si>
  <si>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</si>
  <si>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</si>
  <si>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</si>
  <si>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Содержание придомовой территорории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</si>
  <si>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</si>
  <si>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</si>
  <si>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</si>
  <si>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</si>
  <si>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</si>
  <si>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</si>
  <si>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</si>
  <si>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</si>
  <si>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</si>
  <si>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</si>
  <si>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</si>
  <si>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Замена автоматов электроснабжения МОП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</si>
  <si>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</si>
  <si>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</si>
  <si>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</si>
  <si>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</si>
  <si>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</si>
  <si>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Утепление подвала(закрытие слуховых окон)</t>
  </si>
  <si>
    <t>Установка заглушек на канализацию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</si>
  <si>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</si>
  <si>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</si>
  <si>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Замена кранов системы водоснабжения, отопления</t>
  </si>
  <si>
    <t>Установка ящиков для показания приборов учета</t>
  </si>
  <si>
    <t>Утепление чердака(закрытие слуховых окон)</t>
  </si>
  <si>
    <t>Содержание лифтового оборудования</t>
  </si>
  <si>
    <t>Закрытие ниш над подъездными эл.щитами</t>
  </si>
  <si>
    <t xml:space="preserve"> d=100мм 3шт.</t>
  </si>
  <si>
    <t>2шт.</t>
  </si>
  <si>
    <t>40 п.м.</t>
  </si>
  <si>
    <t>16А 2шт., 20А 4шт</t>
  </si>
  <si>
    <t>16шт</t>
  </si>
  <si>
    <t>Ремонт дверей на мусоропроводах</t>
  </si>
  <si>
    <t>1шт.</t>
  </si>
  <si>
    <t>d=20мм 5шт, d=25мм 3шт</t>
  </si>
  <si>
    <t>2шт</t>
  </si>
  <si>
    <t>выключатели 4шт., патроны 10шт., светильники люм. 2шт</t>
  </si>
  <si>
    <t>кв.22-19п.м.,            кв. 28-16п.м.,   кв.57-1п.м.</t>
  </si>
  <si>
    <t>Установка почтовых ящиков</t>
  </si>
  <si>
    <t>Ремонт системы отопления подъезда 67-2</t>
  </si>
  <si>
    <t>Установка елки</t>
  </si>
  <si>
    <t xml:space="preserve">Согласовано:  </t>
  </si>
  <si>
    <t>Совет МКД</t>
  </si>
  <si>
    <t>Жилая площадь МКД:</t>
  </si>
  <si>
    <t>кв.м.</t>
  </si>
  <si>
    <t>7227,84 руб./мес</t>
  </si>
  <si>
    <t>(3706,56руб.*18мес.)+(4420руб*6 мес.)</t>
  </si>
  <si>
    <t>Уборка лестничных клеток(18 мес. до ремонта, 6 мес. после ремонта)</t>
  </si>
  <si>
    <t>Уборка помещения подвала от мусора</t>
  </si>
  <si>
    <t>по показаниям прибора учет</t>
  </si>
  <si>
    <t>по договору</t>
  </si>
  <si>
    <t>0,34 руб./кв. м.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</si>
  <si>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</si>
  <si>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</si>
  <si>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4 раза по 1385 руб.</t>
  </si>
  <si>
    <t>0,1 руб./кв. м.</t>
  </si>
  <si>
    <t>Паспортно-регистрационная служба</t>
  </si>
  <si>
    <t>Услуги банка за сбор денежных средств</t>
  </si>
  <si>
    <t>Покраска бордюр дорожной краской</t>
  </si>
  <si>
    <t>600 руб./мес.</t>
  </si>
  <si>
    <t>63 п.м. по 35,78 руб./п.м.</t>
  </si>
  <si>
    <t>Вознаграждение управляющей организации 10%</t>
  </si>
  <si>
    <t>Установка прибора учета тепловой энергии и горячего водоснабжения</t>
  </si>
  <si>
    <t>Подготовка и оформления актов повторного допуска узлов учета ГВС</t>
  </si>
  <si>
    <t>Установка пластиковых окон без откосов</t>
  </si>
  <si>
    <t>Внутренняя отделка откосов и подоконников</t>
  </si>
  <si>
    <t>820 руб./шт</t>
  </si>
  <si>
    <t>Дополнительный мусорный бак</t>
  </si>
  <si>
    <t>1 шт.</t>
  </si>
  <si>
    <t>Установка металлических дверей с чердака на крышу (2 подъезд) и с подъезда на чердак (1 подъезд)</t>
  </si>
  <si>
    <t>Ремонт лестничной клетки подъездов</t>
  </si>
  <si>
    <t>65972 руб./подъезд</t>
  </si>
  <si>
    <t>Бетонирование ступени-площадки перед входом во 2-ой подъезд</t>
  </si>
  <si>
    <t>Ремонт освещения подъездов</t>
  </si>
  <si>
    <t>Подготовка теплового пункта к отопительному периоду</t>
  </si>
  <si>
    <t>Подготовка лифтов к ежегодному ТО</t>
  </si>
  <si>
    <t>6000 руб./шт.</t>
  </si>
  <si>
    <t>Установка козырька из профлиста над балконом кв. 62</t>
  </si>
  <si>
    <t>Ремонт межпанельных швов в 2013г.</t>
  </si>
  <si>
    <t>Ремонт межпанельных швов в 2012г.</t>
  </si>
  <si>
    <t>Замена трубопроводов систем ГВС под аркой 2012г.</t>
  </si>
  <si>
    <t>65,5 п.м. 290 руб./п.м.</t>
  </si>
  <si>
    <t>30шт</t>
  </si>
  <si>
    <t>12 п.м. D=32мм</t>
  </si>
  <si>
    <t>320руб./шт. 7шт.</t>
  </si>
  <si>
    <t>пружины 2шт., петли 4шт., шарниры 4шт</t>
  </si>
  <si>
    <t>1 шт</t>
  </si>
  <si>
    <t>Ремонт мусорного бака</t>
  </si>
  <si>
    <t>Уборка чердаков и кровли от мусора</t>
  </si>
  <si>
    <t>Уборка снега с козырьков 9 этажей</t>
  </si>
  <si>
    <t>2 шт. 3 раза по 350руб.</t>
  </si>
  <si>
    <t>Ремонт крышки мусоропровода 67 2 подъезд 8 этаж</t>
  </si>
  <si>
    <t>Биллинг приборов учета тепловой энергии</t>
  </si>
  <si>
    <t>0,67 руб. с кв.м.</t>
  </si>
  <si>
    <t>0,79 руб./кв. м.</t>
  </si>
  <si>
    <t>Выод водоснабжения в подъезд для уборщицы</t>
  </si>
  <si>
    <t>Побелка помещения теплового пункта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</si>
  <si>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67 с 01.01.2012г. по 31.12.13г. (</t>
    </r>
    <r>
      <rPr>
        <b/>
        <u/>
        <sz val="14"/>
        <color theme="1"/>
        <rFont val="Times New Roman"/>
        <family val="1"/>
        <charset val="204"/>
      </rPr>
      <t>24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</si>
</sst>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Layout" topLeftCell="A64" zoomScaleNormal="100" workbookViewId="0">
      <selection activeCell="I75" sqref="I75"/>
    </sheetView>
  </sheetViews>
  <sheetFormatPr defaultRowHeight="15" x14ac:dyDescent="0.25"/>
  <cols>
    <col min="1" max="1" width="7.85546875" customWidth="1"/>
    <col min="7" max="7" width="9.7109375" customWidth="1"/>
    <col min="8" max="8" width="16.28515625" style="10" customWidth="1"/>
    <col min="9" max="9" width="16.7109375" style="10" customWidth="1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44"/>
      <c r="I1" s="45"/>
    </row>
    <row r="2" spans="1:9" ht="15" customHeight="1" x14ac:dyDescent="0.25">
      <c r="A2" s="39" t="s">
        <v>45</v>
      </c>
      <c r="B2" s="40"/>
      <c r="C2" s="40"/>
      <c r="D2" s="6"/>
      <c r="E2" s="7"/>
      <c r="F2" s="6"/>
      <c r="G2" s="6"/>
      <c r="H2" s="45"/>
      <c r="I2" s="45"/>
    </row>
    <row r="3" spans="1:9" ht="33.75" customHeight="1" x14ac:dyDescent="0.25">
      <c r="A3" s="41" t="s">
        <v>46</v>
      </c>
      <c r="B3" s="41"/>
      <c r="C3" s="41"/>
      <c r="D3" s="6"/>
      <c r="E3" s="6"/>
      <c r="F3" s="6"/>
      <c r="G3" s="6"/>
      <c r="H3" s="45"/>
      <c r="I3" s="45"/>
    </row>
    <row r="4" spans="1:9" ht="27.75" customHeight="1" x14ac:dyDescent="0.25">
      <c r="A4" s="42" t="s">
        <v>101</v>
      </c>
      <c r="B4" s="42"/>
      <c r="C4" s="42"/>
      <c r="D4" s="42"/>
      <c r="E4" s="42"/>
      <c r="F4" s="42"/>
      <c r="G4" s="42"/>
      <c r="H4" s="42"/>
      <c r="I4" s="42"/>
    </row>
    <row r="5" spans="1:9" ht="27.75" customHeight="1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27.7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ht="18.75" x14ac:dyDescent="0.25">
      <c r="A7" s="43" t="s">
        <v>47</v>
      </c>
      <c r="B7" s="43"/>
      <c r="C7" s="43"/>
      <c r="D7" s="15">
        <v>3497.1</v>
      </c>
      <c r="E7" s="8" t="s">
        <v>48</v>
      </c>
      <c r="F7" s="9"/>
      <c r="G7" s="9"/>
      <c r="H7" s="9"/>
      <c r="I7" s="9"/>
    </row>
    <row r="8" spans="1:9" ht="15.75" x14ac:dyDescent="0.25">
      <c r="A8" s="23" t="s">
        <v>19</v>
      </c>
      <c r="B8" s="23"/>
      <c r="C8" s="23"/>
      <c r="D8" s="35"/>
      <c r="E8" s="35"/>
      <c r="F8" s="35"/>
      <c r="G8" s="35"/>
      <c r="H8" s="35"/>
      <c r="I8" s="35"/>
    </row>
    <row r="9" spans="1:9" ht="15.75" x14ac:dyDescent="0.25">
      <c r="A9" s="2"/>
      <c r="B9" s="23" t="s">
        <v>0</v>
      </c>
      <c r="C9" s="23"/>
      <c r="D9" s="23"/>
      <c r="E9" s="23"/>
      <c r="F9" s="23"/>
      <c r="G9" s="23"/>
      <c r="H9" s="2"/>
      <c r="I9" s="11">
        <v>968944</v>
      </c>
    </row>
    <row r="10" spans="1:9" ht="15.75" x14ac:dyDescent="0.25">
      <c r="A10" s="2"/>
      <c r="B10" s="23" t="s">
        <v>1</v>
      </c>
      <c r="C10" s="23"/>
      <c r="D10" s="23"/>
      <c r="E10" s="23"/>
      <c r="F10" s="23"/>
      <c r="G10" s="23"/>
      <c r="H10" s="2"/>
      <c r="I10" s="11">
        <v>898258.48</v>
      </c>
    </row>
    <row r="11" spans="1:9" ht="15.75" x14ac:dyDescent="0.25">
      <c r="A11" s="2"/>
      <c r="B11" s="23" t="s">
        <v>2</v>
      </c>
      <c r="C11" s="23"/>
      <c r="D11" s="23"/>
      <c r="E11" s="23"/>
      <c r="F11" s="23"/>
      <c r="G11" s="23"/>
      <c r="H11" s="2"/>
      <c r="I11" s="11">
        <f>I10-I9</f>
        <v>-70685.520000000019</v>
      </c>
    </row>
    <row r="12" spans="1:9" ht="15.75" x14ac:dyDescent="0.25">
      <c r="A12" s="23" t="s">
        <v>3</v>
      </c>
      <c r="B12" s="23"/>
      <c r="C12" s="23"/>
      <c r="D12" s="23"/>
      <c r="E12" s="23"/>
      <c r="F12" s="23"/>
      <c r="G12" s="23"/>
      <c r="H12" s="23"/>
      <c r="I12" s="23"/>
    </row>
    <row r="13" spans="1:9" ht="15.75" x14ac:dyDescent="0.25">
      <c r="A13" s="4"/>
      <c r="B13" s="34" t="s">
        <v>17</v>
      </c>
      <c r="C13" s="34"/>
      <c r="D13" s="34"/>
      <c r="E13" s="34"/>
      <c r="F13" s="34"/>
      <c r="G13" s="34"/>
      <c r="H13" s="2" t="s">
        <v>18</v>
      </c>
      <c r="I13" s="2" t="s">
        <v>21</v>
      </c>
    </row>
    <row r="14" spans="1:9" ht="31.5" x14ac:dyDescent="0.25">
      <c r="A14" s="2">
        <v>1</v>
      </c>
      <c r="B14" s="23" t="s">
        <v>4</v>
      </c>
      <c r="C14" s="23"/>
      <c r="D14" s="23"/>
      <c r="E14" s="23"/>
      <c r="F14" s="23"/>
      <c r="G14" s="23"/>
      <c r="H14" s="2" t="s">
        <v>49</v>
      </c>
      <c r="I14" s="3">
        <f>7227.84*24</f>
        <v>173468.16</v>
      </c>
    </row>
    <row r="15" spans="1:9" ht="47.25" x14ac:dyDescent="0.25">
      <c r="A15" s="2">
        <v>2</v>
      </c>
      <c r="B15" s="23" t="s">
        <v>51</v>
      </c>
      <c r="C15" s="23"/>
      <c r="D15" s="23"/>
      <c r="E15" s="23"/>
      <c r="F15" s="23"/>
      <c r="G15" s="23"/>
      <c r="H15" s="2" t="s">
        <v>50</v>
      </c>
      <c r="I15" s="3">
        <v>93238.080000000002</v>
      </c>
    </row>
    <row r="16" spans="1:9" ht="15.75" x14ac:dyDescent="0.25">
      <c r="A16" s="2">
        <v>3</v>
      </c>
      <c r="B16" s="23" t="s">
        <v>52</v>
      </c>
      <c r="C16" s="23"/>
      <c r="D16" s="23"/>
      <c r="E16" s="23"/>
      <c r="F16" s="23"/>
      <c r="G16" s="23"/>
      <c r="H16" s="2"/>
      <c r="I16" s="3">
        <v>6610</v>
      </c>
    </row>
    <row r="17" spans="1:9" ht="15.75" x14ac:dyDescent="0.25">
      <c r="A17" s="2">
        <v>4</v>
      </c>
      <c r="B17" s="30" t="s">
        <v>92</v>
      </c>
      <c r="C17" s="31"/>
      <c r="D17" s="31"/>
      <c r="E17" s="31"/>
      <c r="F17" s="31"/>
      <c r="G17" s="32"/>
      <c r="H17" s="2"/>
      <c r="I17" s="3">
        <v>1875</v>
      </c>
    </row>
    <row r="18" spans="1:9" ht="31.5" x14ac:dyDescent="0.25">
      <c r="A18" s="2">
        <v>5</v>
      </c>
      <c r="B18" s="23" t="s">
        <v>5</v>
      </c>
      <c r="C18" s="23"/>
      <c r="D18" s="23"/>
      <c r="E18" s="23"/>
      <c r="F18" s="23"/>
      <c r="G18" s="23"/>
      <c r="H18" s="2" t="s">
        <v>53</v>
      </c>
      <c r="I18" s="3">
        <v>38916.160000000003</v>
      </c>
    </row>
    <row r="19" spans="1:9" ht="31.5" x14ac:dyDescent="0.25">
      <c r="A19" s="2">
        <v>6</v>
      </c>
      <c r="B19" s="23" t="s">
        <v>6</v>
      </c>
      <c r="C19" s="23"/>
      <c r="D19" s="23"/>
      <c r="E19" s="23"/>
      <c r="F19" s="23"/>
      <c r="G19" s="23"/>
      <c r="H19" s="2" t="s">
        <v>97</v>
      </c>
      <c r="I19" s="3">
        <f>0.67*3497.1*24</f>
        <v>56233.368000000002</v>
      </c>
    </row>
    <row r="20" spans="1:9" ht="15.75" x14ac:dyDescent="0.25">
      <c r="A20" s="2">
        <v>7</v>
      </c>
      <c r="B20" s="23" t="s">
        <v>7</v>
      </c>
      <c r="C20" s="23"/>
      <c r="D20" s="23"/>
      <c r="E20" s="23"/>
      <c r="F20" s="23"/>
      <c r="G20" s="23"/>
      <c r="H20" s="2" t="s">
        <v>54</v>
      </c>
      <c r="I20" s="3">
        <f>1.35*3497.1*24</f>
        <v>113306.04000000001</v>
      </c>
    </row>
    <row r="21" spans="1:9" ht="38.25" customHeight="1" x14ac:dyDescent="0.25">
      <c r="A21" s="2">
        <v>8</v>
      </c>
      <c r="B21" s="23" t="s">
        <v>8</v>
      </c>
      <c r="C21" s="23"/>
      <c r="D21" s="23"/>
      <c r="E21" s="23"/>
      <c r="F21" s="23"/>
      <c r="G21" s="23"/>
      <c r="H21" s="2" t="s">
        <v>55</v>
      </c>
      <c r="I21" s="3">
        <f>0.34*3497.1*24</f>
        <v>28536.336000000003</v>
      </c>
    </row>
    <row r="22" spans="1:9" ht="78.75" customHeight="1" x14ac:dyDescent="0.25">
      <c r="A22" s="2">
        <v>9</v>
      </c>
      <c r="B22" s="30" t="s">
        <v>56</v>
      </c>
      <c r="C22" s="31"/>
      <c r="D22" s="31"/>
      <c r="E22" s="31"/>
      <c r="F22" s="31"/>
      <c r="G22" s="32"/>
      <c r="H22" s="2" t="s">
        <v>98</v>
      </c>
      <c r="I22" s="3">
        <f>0.79*D7*24</f>
        <v>66305.016000000003</v>
      </c>
    </row>
    <row r="23" spans="1:9" ht="31.5" x14ac:dyDescent="0.25">
      <c r="A23" s="2">
        <v>10</v>
      </c>
      <c r="B23" s="23" t="s">
        <v>57</v>
      </c>
      <c r="C23" s="23"/>
      <c r="D23" s="23"/>
      <c r="E23" s="23"/>
      <c r="F23" s="23"/>
      <c r="G23" s="23"/>
      <c r="H23" s="2" t="s">
        <v>58</v>
      </c>
      <c r="I23" s="3">
        <f>4*1385</f>
        <v>5540</v>
      </c>
    </row>
    <row r="24" spans="1:9" ht="15.75" x14ac:dyDescent="0.25">
      <c r="A24" s="2">
        <v>11</v>
      </c>
      <c r="B24" s="23" t="s">
        <v>9</v>
      </c>
      <c r="C24" s="23"/>
      <c r="D24" s="23"/>
      <c r="E24" s="23"/>
      <c r="F24" s="23"/>
      <c r="G24" s="23"/>
      <c r="H24" s="2" t="s">
        <v>59</v>
      </c>
      <c r="I24" s="3">
        <f>0.1*D7*24</f>
        <v>8393.0400000000009</v>
      </c>
    </row>
    <row r="25" spans="1:9" ht="15.75" x14ac:dyDescent="0.25">
      <c r="A25" s="2">
        <v>12</v>
      </c>
      <c r="B25" s="23" t="s">
        <v>29</v>
      </c>
      <c r="C25" s="23"/>
      <c r="D25" s="23"/>
      <c r="E25" s="23"/>
      <c r="F25" s="23"/>
      <c r="G25" s="23"/>
      <c r="H25" s="2" t="s">
        <v>54</v>
      </c>
      <c r="I25" s="3">
        <f>5300*2*24</f>
        <v>254400</v>
      </c>
    </row>
    <row r="26" spans="1:9" ht="15.75" x14ac:dyDescent="0.25">
      <c r="A26" s="2">
        <v>13</v>
      </c>
      <c r="B26" s="30" t="s">
        <v>60</v>
      </c>
      <c r="C26" s="31"/>
      <c r="D26" s="31"/>
      <c r="E26" s="31"/>
      <c r="F26" s="31"/>
      <c r="G26" s="32"/>
      <c r="H26" s="2" t="s">
        <v>54</v>
      </c>
      <c r="I26" s="3">
        <f>0.15*24*D7</f>
        <v>12589.559999999998</v>
      </c>
    </row>
    <row r="27" spans="1:9" ht="15.75" x14ac:dyDescent="0.25">
      <c r="A27" s="2">
        <v>14</v>
      </c>
      <c r="B27" s="30" t="s">
        <v>61</v>
      </c>
      <c r="C27" s="31"/>
      <c r="D27" s="31"/>
      <c r="E27" s="31"/>
      <c r="F27" s="31"/>
      <c r="G27" s="32"/>
      <c r="H27" s="2" t="s">
        <v>54</v>
      </c>
      <c r="I27" s="3">
        <f>0.28*24*D7</f>
        <v>23500.512000000002</v>
      </c>
    </row>
    <row r="28" spans="1:9" ht="15.75" x14ac:dyDescent="0.25">
      <c r="A28" s="2">
        <v>15</v>
      </c>
      <c r="B28" s="30" t="s">
        <v>79</v>
      </c>
      <c r="C28" s="31"/>
      <c r="D28" s="31"/>
      <c r="E28" s="31"/>
      <c r="F28" s="31"/>
      <c r="G28" s="32"/>
      <c r="H28" s="2" t="s">
        <v>80</v>
      </c>
      <c r="I28" s="3">
        <f>6000*4</f>
        <v>24000</v>
      </c>
    </row>
    <row r="29" spans="1:9" ht="31.5" x14ac:dyDescent="0.25">
      <c r="A29" s="2">
        <v>16</v>
      </c>
      <c r="B29" s="30" t="s">
        <v>62</v>
      </c>
      <c r="C29" s="31"/>
      <c r="D29" s="31"/>
      <c r="E29" s="31"/>
      <c r="F29" s="31"/>
      <c r="G29" s="32"/>
      <c r="H29" s="2" t="s">
        <v>64</v>
      </c>
      <c r="I29" s="3">
        <f>63*35.78</f>
        <v>2254.14</v>
      </c>
    </row>
    <row r="30" spans="1:9" ht="15.75" x14ac:dyDescent="0.25">
      <c r="A30" s="2">
        <v>17</v>
      </c>
      <c r="B30" s="30" t="s">
        <v>96</v>
      </c>
      <c r="C30" s="31"/>
      <c r="D30" s="31"/>
      <c r="E30" s="31"/>
      <c r="F30" s="31"/>
      <c r="G30" s="32"/>
      <c r="H30" s="2" t="s">
        <v>63</v>
      </c>
      <c r="I30" s="3">
        <f>600*24*2</f>
        <v>28800</v>
      </c>
    </row>
    <row r="31" spans="1:9" ht="15.75" x14ac:dyDescent="0.25">
      <c r="A31" s="2">
        <v>18</v>
      </c>
      <c r="B31" s="23" t="s">
        <v>10</v>
      </c>
      <c r="C31" s="23"/>
      <c r="D31" s="23"/>
      <c r="E31" s="23"/>
      <c r="F31" s="23"/>
      <c r="G31" s="23"/>
      <c r="H31" s="2"/>
      <c r="I31" s="3"/>
    </row>
    <row r="32" spans="1:9" ht="15.75" x14ac:dyDescent="0.25">
      <c r="A32" s="2">
        <v>19</v>
      </c>
      <c r="B32" s="23" t="s">
        <v>44</v>
      </c>
      <c r="C32" s="23"/>
      <c r="D32" s="23"/>
      <c r="E32" s="23"/>
      <c r="F32" s="23"/>
      <c r="G32" s="23"/>
      <c r="H32" s="2" t="s">
        <v>37</v>
      </c>
      <c r="I32" s="3">
        <v>1987.6</v>
      </c>
    </row>
    <row r="33" spans="1:9" ht="15.75" x14ac:dyDescent="0.25">
      <c r="A33" s="2">
        <v>20</v>
      </c>
      <c r="B33" s="30" t="s">
        <v>65</v>
      </c>
      <c r="C33" s="31"/>
      <c r="D33" s="31"/>
      <c r="E33" s="31"/>
      <c r="F33" s="31"/>
      <c r="G33" s="32"/>
      <c r="H33" s="2"/>
      <c r="I33" s="3">
        <f>SUM(I14:I32)*0.1</f>
        <v>93995.301200000031</v>
      </c>
    </row>
    <row r="34" spans="1:9" ht="15.75" x14ac:dyDescent="0.25">
      <c r="A34" s="2">
        <v>21</v>
      </c>
      <c r="B34" s="23" t="s">
        <v>11</v>
      </c>
      <c r="C34" s="23"/>
      <c r="D34" s="23"/>
      <c r="E34" s="23"/>
      <c r="F34" s="23"/>
      <c r="G34" s="23"/>
      <c r="H34" s="2"/>
      <c r="I34" s="11">
        <f>SUM(I14:I33)</f>
        <v>1033948.3132000002</v>
      </c>
    </row>
    <row r="35" spans="1:9" ht="15.75" x14ac:dyDescent="0.25">
      <c r="A35" s="2"/>
      <c r="B35" s="34" t="s">
        <v>12</v>
      </c>
      <c r="C35" s="34"/>
      <c r="D35" s="34"/>
      <c r="E35" s="34"/>
      <c r="F35" s="34"/>
      <c r="G35" s="34"/>
      <c r="H35" s="2"/>
      <c r="I35" s="11">
        <f>I10-I34</f>
        <v>-135689.83320000023</v>
      </c>
    </row>
    <row r="36" spans="1:9" ht="15.75" x14ac:dyDescent="0.25">
      <c r="A36" s="23" t="s">
        <v>20</v>
      </c>
      <c r="B36" s="23"/>
      <c r="C36" s="23"/>
      <c r="D36" s="35"/>
      <c r="E36" s="35"/>
      <c r="F36" s="35"/>
      <c r="G36" s="35"/>
      <c r="H36" s="35"/>
      <c r="I36" s="35"/>
    </row>
    <row r="37" spans="1:9" ht="15.75" x14ac:dyDescent="0.25">
      <c r="A37" s="2"/>
      <c r="B37" s="23" t="s">
        <v>13</v>
      </c>
      <c r="C37" s="23"/>
      <c r="D37" s="23"/>
      <c r="E37" s="23"/>
      <c r="F37" s="23"/>
      <c r="G37" s="23"/>
      <c r="H37" s="2"/>
      <c r="I37" s="11">
        <v>296863.92</v>
      </c>
    </row>
    <row r="38" spans="1:9" ht="15.75" x14ac:dyDescent="0.25">
      <c r="A38" s="2"/>
      <c r="B38" s="23" t="s">
        <v>14</v>
      </c>
      <c r="C38" s="23"/>
      <c r="D38" s="23"/>
      <c r="E38" s="23"/>
      <c r="F38" s="23"/>
      <c r="G38" s="23"/>
      <c r="H38" s="2"/>
      <c r="I38" s="11">
        <v>300123.12</v>
      </c>
    </row>
    <row r="39" spans="1:9" ht="15.75" x14ac:dyDescent="0.25">
      <c r="A39" s="2"/>
      <c r="B39" s="23" t="s">
        <v>15</v>
      </c>
      <c r="C39" s="23"/>
      <c r="D39" s="23"/>
      <c r="E39" s="23"/>
      <c r="F39" s="23"/>
      <c r="G39" s="23"/>
      <c r="H39" s="2"/>
      <c r="I39" s="11">
        <f>I37-I38</f>
        <v>-3259.2000000000116</v>
      </c>
    </row>
    <row r="40" spans="1:9" ht="15.75" x14ac:dyDescent="0.25">
      <c r="A40" s="23" t="s">
        <v>3</v>
      </c>
      <c r="B40" s="23"/>
      <c r="C40" s="23"/>
      <c r="D40" s="23"/>
      <c r="E40" s="23"/>
      <c r="F40" s="23"/>
      <c r="G40" s="23"/>
      <c r="H40" s="23"/>
      <c r="I40" s="23"/>
    </row>
    <row r="41" spans="1:9" ht="28.5" customHeight="1" x14ac:dyDescent="0.25">
      <c r="A41" s="2"/>
      <c r="B41" s="34" t="s">
        <v>17</v>
      </c>
      <c r="C41" s="34"/>
      <c r="D41" s="34"/>
      <c r="E41" s="34"/>
      <c r="F41" s="34"/>
      <c r="G41" s="34"/>
      <c r="H41" s="2" t="s">
        <v>18</v>
      </c>
      <c r="I41" s="2" t="s">
        <v>21</v>
      </c>
    </row>
    <row r="42" spans="1:9" ht="28.5" customHeight="1" x14ac:dyDescent="0.25">
      <c r="A42" s="2">
        <v>1</v>
      </c>
      <c r="B42" s="30" t="s">
        <v>67</v>
      </c>
      <c r="C42" s="31"/>
      <c r="D42" s="31"/>
      <c r="E42" s="31"/>
      <c r="F42" s="31"/>
      <c r="G42" s="32"/>
      <c r="H42" s="2"/>
      <c r="I42" s="2">
        <v>502.48</v>
      </c>
    </row>
    <row r="43" spans="1:9" ht="34.5" customHeight="1" x14ac:dyDescent="0.25">
      <c r="A43" s="2">
        <v>2</v>
      </c>
      <c r="B43" s="33" t="s">
        <v>66</v>
      </c>
      <c r="C43" s="33"/>
      <c r="D43" s="33"/>
      <c r="E43" s="33"/>
      <c r="F43" s="33"/>
      <c r="G43" s="33"/>
      <c r="H43" s="2" t="s">
        <v>37</v>
      </c>
      <c r="I43" s="3">
        <v>93410</v>
      </c>
    </row>
    <row r="44" spans="1:9" ht="31.5" customHeight="1" x14ac:dyDescent="0.25">
      <c r="A44" s="2">
        <v>3</v>
      </c>
      <c r="B44" s="33" t="s">
        <v>26</v>
      </c>
      <c r="C44" s="33"/>
      <c r="D44" s="33"/>
      <c r="E44" s="33"/>
      <c r="F44" s="33"/>
      <c r="G44" s="33"/>
      <c r="H44" s="2" t="s">
        <v>38</v>
      </c>
      <c r="I44" s="3">
        <v>2035</v>
      </c>
    </row>
    <row r="45" spans="1:9" ht="38.25" customHeight="1" x14ac:dyDescent="0.25">
      <c r="A45" s="2">
        <v>4</v>
      </c>
      <c r="B45" s="33" t="s">
        <v>74</v>
      </c>
      <c r="C45" s="33"/>
      <c r="D45" s="33"/>
      <c r="E45" s="33"/>
      <c r="F45" s="33"/>
      <c r="G45" s="33"/>
      <c r="H45" s="2" t="s">
        <v>75</v>
      </c>
      <c r="I45" s="3">
        <f>65972*2</f>
        <v>131944</v>
      </c>
    </row>
    <row r="46" spans="1:9" ht="38.25" customHeight="1" x14ac:dyDescent="0.25">
      <c r="A46" s="2">
        <v>5</v>
      </c>
      <c r="B46" s="36" t="s">
        <v>76</v>
      </c>
      <c r="C46" s="37"/>
      <c r="D46" s="37"/>
      <c r="E46" s="37"/>
      <c r="F46" s="37"/>
      <c r="G46" s="38"/>
      <c r="H46" s="2"/>
      <c r="I46" s="3">
        <v>1370</v>
      </c>
    </row>
    <row r="47" spans="1:9" ht="35.25" customHeight="1" x14ac:dyDescent="0.25">
      <c r="A47" s="2">
        <v>6</v>
      </c>
      <c r="B47" s="36" t="s">
        <v>83</v>
      </c>
      <c r="C47" s="37"/>
      <c r="D47" s="37"/>
      <c r="E47" s="37"/>
      <c r="F47" s="37"/>
      <c r="G47" s="38"/>
      <c r="H47" s="16" t="s">
        <v>85</v>
      </c>
      <c r="I47" s="17">
        <f>65.5*290</f>
        <v>18995</v>
      </c>
    </row>
    <row r="48" spans="1:9" ht="19.5" customHeight="1" x14ac:dyDescent="0.25">
      <c r="A48" s="2">
        <v>7</v>
      </c>
      <c r="B48" s="33" t="s">
        <v>68</v>
      </c>
      <c r="C48" s="33"/>
      <c r="D48" s="33"/>
      <c r="E48" s="33"/>
      <c r="F48" s="33"/>
      <c r="G48" s="33"/>
      <c r="H48" s="2" t="s">
        <v>35</v>
      </c>
      <c r="I48" s="3">
        <v>137425.18</v>
      </c>
    </row>
    <row r="49" spans="1:9" ht="17.25" customHeight="1" x14ac:dyDescent="0.25">
      <c r="A49" s="2">
        <v>8</v>
      </c>
      <c r="B49" s="36" t="s">
        <v>69</v>
      </c>
      <c r="C49" s="37"/>
      <c r="D49" s="37"/>
      <c r="E49" s="37"/>
      <c r="F49" s="37"/>
      <c r="G49" s="38"/>
      <c r="H49" s="2" t="s">
        <v>70</v>
      </c>
      <c r="I49" s="3">
        <f>18*820</f>
        <v>14760</v>
      </c>
    </row>
    <row r="50" spans="1:9" ht="17.25" customHeight="1" x14ac:dyDescent="0.25">
      <c r="A50" s="2"/>
      <c r="B50" s="33" t="s">
        <v>84</v>
      </c>
      <c r="C50" s="33"/>
      <c r="D50" s="33"/>
      <c r="E50" s="33"/>
      <c r="F50" s="33"/>
      <c r="G50" s="33"/>
      <c r="H50" s="2" t="s">
        <v>87</v>
      </c>
      <c r="I50" s="3">
        <v>8946.25</v>
      </c>
    </row>
    <row r="51" spans="1:9" ht="18" customHeight="1" x14ac:dyDescent="0.25">
      <c r="A51" s="2">
        <v>10</v>
      </c>
      <c r="B51" s="36" t="s">
        <v>71</v>
      </c>
      <c r="C51" s="37"/>
      <c r="D51" s="37"/>
      <c r="E51" s="37"/>
      <c r="F51" s="37"/>
      <c r="G51" s="38"/>
      <c r="H51" s="2" t="s">
        <v>72</v>
      </c>
      <c r="I51" s="3">
        <v>5250</v>
      </c>
    </row>
    <row r="52" spans="1:9" ht="16.5" customHeight="1" x14ac:dyDescent="0.25">
      <c r="A52" s="2">
        <v>11</v>
      </c>
      <c r="B52" s="33" t="s">
        <v>23</v>
      </c>
      <c r="C52" s="33"/>
      <c r="D52" s="33"/>
      <c r="E52" s="33"/>
      <c r="F52" s="33"/>
      <c r="G52" s="33"/>
      <c r="H52" s="2" t="s">
        <v>31</v>
      </c>
      <c r="I52" s="3">
        <v>358.3</v>
      </c>
    </row>
    <row r="53" spans="1:9" ht="32.25" customHeight="1" x14ac:dyDescent="0.25">
      <c r="A53" s="2">
        <v>12</v>
      </c>
      <c r="B53" s="33" t="s">
        <v>24</v>
      </c>
      <c r="C53" s="33"/>
      <c r="D53" s="33"/>
      <c r="E53" s="33"/>
      <c r="F53" s="33"/>
      <c r="G53" s="33"/>
      <c r="H53" s="2" t="s">
        <v>33</v>
      </c>
      <c r="I53" s="3">
        <f>2765/20*40</f>
        <v>5530</v>
      </c>
    </row>
    <row r="54" spans="1:9" ht="15.75" customHeight="1" x14ac:dyDescent="0.25">
      <c r="A54" s="2">
        <v>13</v>
      </c>
      <c r="B54" s="33" t="s">
        <v>16</v>
      </c>
      <c r="C54" s="33"/>
      <c r="D54" s="33"/>
      <c r="E54" s="33"/>
      <c r="F54" s="33"/>
      <c r="G54" s="33"/>
      <c r="H54" s="2" t="s">
        <v>34</v>
      </c>
      <c r="I54" s="3">
        <v>778.7</v>
      </c>
    </row>
    <row r="55" spans="1:9" ht="87.75" customHeight="1" x14ac:dyDescent="0.25">
      <c r="A55" s="2">
        <v>14</v>
      </c>
      <c r="B55" s="33" t="s">
        <v>77</v>
      </c>
      <c r="C55" s="33"/>
      <c r="D55" s="33"/>
      <c r="E55" s="33"/>
      <c r="F55" s="33"/>
      <c r="G55" s="33"/>
      <c r="H55" s="2" t="s">
        <v>40</v>
      </c>
      <c r="I55" s="3">
        <v>2695</v>
      </c>
    </row>
    <row r="56" spans="1:9" ht="22.5" customHeight="1" x14ac:dyDescent="0.25">
      <c r="A56" s="2">
        <v>15</v>
      </c>
      <c r="B56" s="33" t="s">
        <v>42</v>
      </c>
      <c r="C56" s="33"/>
      <c r="D56" s="33"/>
      <c r="E56" s="33"/>
      <c r="F56" s="33"/>
      <c r="G56" s="33"/>
      <c r="H56" s="2" t="s">
        <v>86</v>
      </c>
      <c r="I56" s="3">
        <v>13175</v>
      </c>
    </row>
    <row r="57" spans="1:9" ht="32.25" customHeight="1" x14ac:dyDescent="0.25">
      <c r="A57" s="2">
        <v>16</v>
      </c>
      <c r="B57" s="33" t="s">
        <v>27</v>
      </c>
      <c r="C57" s="33"/>
      <c r="D57" s="33"/>
      <c r="E57" s="33"/>
      <c r="F57" s="33"/>
      <c r="G57" s="33"/>
      <c r="H57" s="2" t="s">
        <v>32</v>
      </c>
      <c r="I57" s="3">
        <f>2*575</f>
        <v>1150</v>
      </c>
    </row>
    <row r="58" spans="1:9" ht="16.5" customHeight="1" x14ac:dyDescent="0.25">
      <c r="A58" s="2">
        <v>17</v>
      </c>
      <c r="B58" s="33" t="s">
        <v>22</v>
      </c>
      <c r="C58" s="33"/>
      <c r="D58" s="33"/>
      <c r="E58" s="33"/>
      <c r="F58" s="33"/>
      <c r="G58" s="33"/>
      <c r="H58" s="2" t="s">
        <v>39</v>
      </c>
      <c r="I58" s="3">
        <f>67*2</f>
        <v>134</v>
      </c>
    </row>
    <row r="59" spans="1:9" ht="17.25" customHeight="1" x14ac:dyDescent="0.25">
      <c r="A59" s="2">
        <v>18</v>
      </c>
      <c r="B59" s="33" t="s">
        <v>28</v>
      </c>
      <c r="C59" s="33"/>
      <c r="D59" s="33"/>
      <c r="E59" s="33"/>
      <c r="F59" s="33"/>
      <c r="G59" s="33"/>
      <c r="H59" s="2" t="s">
        <v>35</v>
      </c>
      <c r="I59" s="3">
        <f>16*67</f>
        <v>1072</v>
      </c>
    </row>
    <row r="60" spans="1:9" ht="30.75" customHeight="1" x14ac:dyDescent="0.25">
      <c r="A60" s="2">
        <v>19</v>
      </c>
      <c r="B60" s="33" t="s">
        <v>30</v>
      </c>
      <c r="C60" s="33"/>
      <c r="D60" s="33"/>
      <c r="E60" s="33"/>
      <c r="F60" s="33"/>
      <c r="G60" s="33"/>
      <c r="H60" s="2" t="s">
        <v>88</v>
      </c>
      <c r="I60" s="3">
        <f>7*320</f>
        <v>2240</v>
      </c>
    </row>
    <row r="61" spans="1:9" ht="51.75" customHeight="1" x14ac:dyDescent="0.25">
      <c r="A61" s="2">
        <v>20</v>
      </c>
      <c r="B61" s="23" t="s">
        <v>36</v>
      </c>
      <c r="C61" s="23"/>
      <c r="D61" s="23"/>
      <c r="E61" s="23"/>
      <c r="F61" s="23"/>
      <c r="G61" s="23"/>
      <c r="H61" s="2" t="s">
        <v>89</v>
      </c>
      <c r="I61" s="3">
        <v>1337</v>
      </c>
    </row>
    <row r="62" spans="1:9" ht="46.5" customHeight="1" x14ac:dyDescent="0.25">
      <c r="A62" s="2">
        <v>21</v>
      </c>
      <c r="B62" s="23" t="s">
        <v>82</v>
      </c>
      <c r="C62" s="23"/>
      <c r="D62" s="23"/>
      <c r="E62" s="23"/>
      <c r="F62" s="23"/>
      <c r="G62" s="23"/>
      <c r="H62" s="2" t="s">
        <v>41</v>
      </c>
      <c r="I62" s="3">
        <f>36*325</f>
        <v>11700</v>
      </c>
    </row>
    <row r="63" spans="1:9" ht="15.75" customHeight="1" x14ac:dyDescent="0.25">
      <c r="A63" s="2">
        <v>22</v>
      </c>
      <c r="B63" s="23" t="s">
        <v>91</v>
      </c>
      <c r="C63" s="23"/>
      <c r="D63" s="23"/>
      <c r="E63" s="23"/>
      <c r="F63" s="23"/>
      <c r="G63" s="23"/>
      <c r="H63" s="2" t="s">
        <v>90</v>
      </c>
      <c r="I63" s="3">
        <v>3415</v>
      </c>
    </row>
    <row r="64" spans="1:9" ht="33.75" customHeight="1" x14ac:dyDescent="0.25">
      <c r="A64" s="2">
        <v>23</v>
      </c>
      <c r="B64" s="23" t="s">
        <v>73</v>
      </c>
      <c r="C64" s="23"/>
      <c r="D64" s="23"/>
      <c r="E64" s="23"/>
      <c r="F64" s="23"/>
      <c r="G64" s="23"/>
      <c r="H64" s="2" t="s">
        <v>39</v>
      </c>
      <c r="I64" s="3">
        <f>5875*2</f>
        <v>11750</v>
      </c>
    </row>
    <row r="65" spans="1:9" ht="29.25" customHeight="1" x14ac:dyDescent="0.25">
      <c r="A65" s="2">
        <v>24</v>
      </c>
      <c r="B65" s="30" t="s">
        <v>93</v>
      </c>
      <c r="C65" s="31"/>
      <c r="D65" s="31"/>
      <c r="E65" s="31"/>
      <c r="F65" s="31"/>
      <c r="G65" s="32"/>
      <c r="H65" s="2" t="s">
        <v>94</v>
      </c>
      <c r="I65" s="3">
        <f>350*3*2</f>
        <v>2100</v>
      </c>
    </row>
    <row r="66" spans="1:9" ht="15.75" customHeight="1" x14ac:dyDescent="0.25">
      <c r="A66" s="2">
        <v>25</v>
      </c>
      <c r="B66" s="23" t="s">
        <v>95</v>
      </c>
      <c r="C66" s="23"/>
      <c r="D66" s="23"/>
      <c r="E66" s="23"/>
      <c r="F66" s="23"/>
      <c r="G66" s="23"/>
      <c r="H66" s="2"/>
      <c r="I66" s="3">
        <v>705</v>
      </c>
    </row>
    <row r="67" spans="1:9" ht="15.75" customHeight="1" x14ac:dyDescent="0.25">
      <c r="A67" s="2">
        <v>26</v>
      </c>
      <c r="B67" s="23" t="s">
        <v>43</v>
      </c>
      <c r="C67" s="23"/>
      <c r="D67" s="23"/>
      <c r="E67" s="23"/>
      <c r="F67" s="23"/>
      <c r="G67" s="23"/>
      <c r="H67" s="2"/>
      <c r="I67" s="3">
        <v>479</v>
      </c>
    </row>
    <row r="68" spans="1:9" ht="15.75" x14ac:dyDescent="0.25">
      <c r="A68" s="2">
        <v>27</v>
      </c>
      <c r="B68" s="23" t="s">
        <v>78</v>
      </c>
      <c r="C68" s="23"/>
      <c r="D68" s="23"/>
      <c r="E68" s="23"/>
      <c r="F68" s="23"/>
      <c r="G68" s="23"/>
      <c r="H68" s="2"/>
      <c r="I68" s="3">
        <f>3720*2</f>
        <v>7440</v>
      </c>
    </row>
    <row r="69" spans="1:9" ht="15.75" x14ac:dyDescent="0.25">
      <c r="A69" s="20">
        <v>28</v>
      </c>
      <c r="B69" s="27" t="s">
        <v>99</v>
      </c>
      <c r="C69" s="28"/>
      <c r="D69" s="28"/>
      <c r="E69" s="28"/>
      <c r="F69" s="28"/>
      <c r="G69" s="29"/>
      <c r="H69" s="18"/>
      <c r="I69" s="3">
        <v>3720</v>
      </c>
    </row>
    <row r="70" spans="1:9" ht="15.75" x14ac:dyDescent="0.25">
      <c r="A70" s="20">
        <v>29</v>
      </c>
      <c r="B70" s="23" t="s">
        <v>81</v>
      </c>
      <c r="C70" s="23"/>
      <c r="D70" s="23"/>
      <c r="E70" s="23"/>
      <c r="F70" s="23"/>
      <c r="G70" s="23"/>
      <c r="H70" s="2"/>
      <c r="I70" s="3">
        <v>5772.53</v>
      </c>
    </row>
    <row r="71" spans="1:9" ht="15.75" x14ac:dyDescent="0.25">
      <c r="A71" s="20">
        <v>30</v>
      </c>
      <c r="B71" s="30" t="s">
        <v>100</v>
      </c>
      <c r="C71" s="31"/>
      <c r="D71" s="31"/>
      <c r="E71" s="31"/>
      <c r="F71" s="31"/>
      <c r="G71" s="32"/>
      <c r="H71" s="19"/>
      <c r="I71" s="21">
        <v>920</v>
      </c>
    </row>
    <row r="72" spans="1:9" ht="15.75" x14ac:dyDescent="0.25">
      <c r="A72" s="20">
        <v>31</v>
      </c>
      <c r="B72" s="23" t="s">
        <v>65</v>
      </c>
      <c r="C72" s="23"/>
      <c r="D72" s="23"/>
      <c r="E72" s="23"/>
      <c r="F72" s="23"/>
      <c r="G72" s="23"/>
      <c r="H72" s="2"/>
      <c r="I72" s="12">
        <f>SUM(I42:I71)*0.1</f>
        <v>49110.944000000003</v>
      </c>
    </row>
    <row r="73" spans="1:9" ht="15.75" x14ac:dyDescent="0.25">
      <c r="A73" s="20">
        <v>32</v>
      </c>
      <c r="B73" s="23" t="s">
        <v>25</v>
      </c>
      <c r="C73" s="23"/>
      <c r="D73" s="23"/>
      <c r="E73" s="23"/>
      <c r="F73" s="23"/>
      <c r="G73" s="23"/>
      <c r="H73" s="13"/>
      <c r="I73" s="14">
        <f>SUM(I42:I72)</f>
        <v>540220.38399999996</v>
      </c>
    </row>
    <row r="74" spans="1:9" ht="15.75" x14ac:dyDescent="0.25">
      <c r="A74" s="13"/>
      <c r="B74" s="24" t="s">
        <v>12</v>
      </c>
      <c r="C74" s="24"/>
      <c r="D74" s="24"/>
      <c r="E74" s="24"/>
      <c r="F74" s="24"/>
      <c r="G74" s="24"/>
      <c r="H74" s="13"/>
      <c r="I74" s="14">
        <f>I38-I73</f>
        <v>-240097.26399999997</v>
      </c>
    </row>
    <row r="75" spans="1:9" ht="15.75" x14ac:dyDescent="0.25">
      <c r="A75" s="1"/>
      <c r="B75" s="25"/>
      <c r="C75" s="25"/>
      <c r="D75" s="25"/>
      <c r="E75" s="25"/>
      <c r="F75" s="25"/>
      <c r="G75" s="25"/>
      <c r="H75" s="5"/>
      <c r="I75" s="5"/>
    </row>
    <row r="76" spans="1:9" ht="15.75" x14ac:dyDescent="0.25">
      <c r="A76" s="1"/>
      <c r="B76" s="25"/>
      <c r="C76" s="25"/>
      <c r="D76" s="25"/>
      <c r="E76" s="25"/>
      <c r="F76" s="25"/>
      <c r="G76" s="25"/>
      <c r="H76" s="5"/>
      <c r="I76" s="5"/>
    </row>
    <row r="77" spans="1:9" ht="15.75" customHeight="1" x14ac:dyDescent="0.25">
      <c r="A77" s="25"/>
      <c r="B77" s="25"/>
      <c r="C77" s="25"/>
      <c r="D77" s="25"/>
      <c r="E77" s="25"/>
      <c r="F77" s="25"/>
      <c r="G77" s="25"/>
      <c r="H77" s="26"/>
      <c r="I77" s="26"/>
    </row>
    <row r="78" spans="1:9" ht="15.75" x14ac:dyDescent="0.25">
      <c r="A78" s="22"/>
      <c r="B78" s="22"/>
      <c r="C78" s="22"/>
      <c r="D78" s="22"/>
      <c r="E78" s="22"/>
      <c r="F78" s="22"/>
      <c r="G78" s="22"/>
      <c r="H78" s="5"/>
      <c r="I78" s="5"/>
    </row>
  </sheetData>
  <mergeCells count="77">
    <mergeCell ref="B31:G31"/>
    <mergeCell ref="B34:G34"/>
    <mergeCell ref="B28:G28"/>
    <mergeCell ref="B47:G47"/>
    <mergeCell ref="B50:G50"/>
    <mergeCell ref="B42:G42"/>
    <mergeCell ref="B49:G49"/>
    <mergeCell ref="B35:G35"/>
    <mergeCell ref="B32:G32"/>
    <mergeCell ref="B25:G25"/>
    <mergeCell ref="A36:I36"/>
    <mergeCell ref="B51:G51"/>
    <mergeCell ref="B46:G46"/>
    <mergeCell ref="A2:C2"/>
    <mergeCell ref="A3:C3"/>
    <mergeCell ref="A4:I6"/>
    <mergeCell ref="A7:C7"/>
    <mergeCell ref="B26:G26"/>
    <mergeCell ref="B17:G17"/>
    <mergeCell ref="H1:I3"/>
    <mergeCell ref="B20:G20"/>
    <mergeCell ref="B21:G21"/>
    <mergeCell ref="B22:G22"/>
    <mergeCell ref="B23:G23"/>
    <mergeCell ref="B24:G24"/>
    <mergeCell ref="B19:G19"/>
    <mergeCell ref="A8:I8"/>
    <mergeCell ref="B9:G9"/>
    <mergeCell ref="B10:G10"/>
    <mergeCell ref="B11:G11"/>
    <mergeCell ref="A12:I12"/>
    <mergeCell ref="B14:G14"/>
    <mergeCell ref="B15:G15"/>
    <mergeCell ref="B16:G16"/>
    <mergeCell ref="B18:G18"/>
    <mergeCell ref="B13:G13"/>
    <mergeCell ref="B27:G27"/>
    <mergeCell ref="B29:G29"/>
    <mergeCell ref="B30:G30"/>
    <mergeCell ref="B33:G33"/>
    <mergeCell ref="B58:G58"/>
    <mergeCell ref="B37:G37"/>
    <mergeCell ref="B38:G38"/>
    <mergeCell ref="B39:G39"/>
    <mergeCell ref="A40:I40"/>
    <mergeCell ref="B43:G43"/>
    <mergeCell ref="B41:G41"/>
    <mergeCell ref="B44:G44"/>
    <mergeCell ref="B54:G54"/>
    <mergeCell ref="B55:G55"/>
    <mergeCell ref="B57:G57"/>
    <mergeCell ref="B45:G45"/>
    <mergeCell ref="B52:G52"/>
    <mergeCell ref="B53:G53"/>
    <mergeCell ref="B48:G48"/>
    <mergeCell ref="B65:G65"/>
    <mergeCell ref="B61:G61"/>
    <mergeCell ref="B62:G62"/>
    <mergeCell ref="B63:G63"/>
    <mergeCell ref="B64:G64"/>
    <mergeCell ref="B56:G56"/>
    <mergeCell ref="B60:G60"/>
    <mergeCell ref="B59:G59"/>
    <mergeCell ref="H77:I77"/>
    <mergeCell ref="B66:G66"/>
    <mergeCell ref="B67:G67"/>
    <mergeCell ref="B68:G68"/>
    <mergeCell ref="B70:G70"/>
    <mergeCell ref="B72:G72"/>
    <mergeCell ref="B69:G69"/>
    <mergeCell ref="B71:G71"/>
    <mergeCell ref="A78:G78"/>
    <mergeCell ref="B73:G73"/>
    <mergeCell ref="B74:G74"/>
    <mergeCell ref="B75:G75"/>
    <mergeCell ref="B76:G76"/>
    <mergeCell ref="A77:G7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2014-06-01T05:02:23Z</dcterms:modified>
</cp:coreProperties>
</file>