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ои документы\сайт ук\файлы\бух_отчет2014\"/>
    </mc:Choice>
  </mc:AlternateContent>
  <bookViews>
    <workbookView xWindow="480" yWindow="135" windowWidth="18195" windowHeight="11760"/>
  </bookViews>
  <sheets>
    <sheet name="2014" sheetId="4" r:id="rId1"/>
  </sheets>
  <calcPr calcId="152511" refMode="R1C1"/>
</workbook>
</file>

<file path=xl/calcChain.xml><?xml version="1.0" encoding="utf-8"?>
<calcChain xmlns="http://schemas.openxmlformats.org/spreadsheetml/2006/main">
  <c r="AB58" i="4" l="1"/>
  <c r="AC58" i="4"/>
  <c r="AD58" i="4"/>
  <c r="AB59" i="4"/>
  <c r="AC59" i="4"/>
  <c r="AD59" i="4"/>
  <c r="AB60" i="4"/>
  <c r="AC60" i="4"/>
  <c r="AD60" i="4"/>
  <c r="AB61" i="4"/>
  <c r="AC61" i="4"/>
  <c r="AD61" i="4"/>
  <c r="AB62" i="4"/>
  <c r="AC62" i="4"/>
  <c r="AD62" i="4"/>
  <c r="AB63" i="4"/>
  <c r="AC63" i="4"/>
  <c r="AD63" i="4"/>
  <c r="AB64" i="4"/>
  <c r="AC64" i="4"/>
  <c r="AD64" i="4"/>
  <c r="AB65" i="4"/>
  <c r="AC65" i="4"/>
  <c r="AD65" i="4"/>
  <c r="AB66" i="4"/>
  <c r="AC66" i="4"/>
  <c r="AD66" i="4"/>
  <c r="AB67" i="4"/>
  <c r="AC67" i="4"/>
  <c r="AD67" i="4"/>
  <c r="AB68" i="4"/>
  <c r="AC68" i="4"/>
  <c r="AD68" i="4"/>
  <c r="AB69" i="4"/>
  <c r="AC69" i="4"/>
  <c r="AD69" i="4"/>
  <c r="AD57" i="4"/>
  <c r="AC57" i="4"/>
  <c r="AB57" i="4"/>
  <c r="X58" i="4"/>
  <c r="Y58" i="4"/>
  <c r="Z58" i="4"/>
  <c r="X59" i="4"/>
  <c r="Y59" i="4"/>
  <c r="Z59" i="4"/>
  <c r="X60" i="4"/>
  <c r="Y60" i="4"/>
  <c r="Z60" i="4"/>
  <c r="X61" i="4"/>
  <c r="Y61" i="4"/>
  <c r="Z61" i="4"/>
  <c r="X62" i="4"/>
  <c r="Y62" i="4"/>
  <c r="Z62" i="4"/>
  <c r="X63" i="4"/>
  <c r="Y63" i="4"/>
  <c r="Z63" i="4"/>
  <c r="X64" i="4"/>
  <c r="Y64" i="4"/>
  <c r="Z64" i="4"/>
  <c r="X65" i="4"/>
  <c r="Y65" i="4"/>
  <c r="Z65" i="4"/>
  <c r="X66" i="4"/>
  <c r="Y66" i="4"/>
  <c r="Z66" i="4"/>
  <c r="X67" i="4"/>
  <c r="Y67" i="4"/>
  <c r="Z67" i="4"/>
  <c r="X68" i="4"/>
  <c r="Y68" i="4"/>
  <c r="Z68" i="4"/>
  <c r="X69" i="4"/>
  <c r="Y69" i="4"/>
  <c r="Z69" i="4"/>
  <c r="Z57" i="4"/>
  <c r="Y57" i="4"/>
  <c r="X57" i="4"/>
  <c r="T58" i="4"/>
  <c r="U58" i="4"/>
  <c r="V58" i="4"/>
  <c r="T59" i="4"/>
  <c r="U59" i="4"/>
  <c r="V59" i="4"/>
  <c r="T60" i="4"/>
  <c r="U60" i="4"/>
  <c r="V60" i="4"/>
  <c r="T61" i="4"/>
  <c r="U61" i="4"/>
  <c r="V61" i="4"/>
  <c r="T62" i="4"/>
  <c r="U62" i="4"/>
  <c r="V62" i="4"/>
  <c r="T63" i="4"/>
  <c r="U63" i="4"/>
  <c r="V63" i="4"/>
  <c r="T64" i="4"/>
  <c r="U64" i="4"/>
  <c r="V64" i="4"/>
  <c r="T65" i="4"/>
  <c r="U65" i="4"/>
  <c r="V65" i="4"/>
  <c r="T66" i="4"/>
  <c r="U66" i="4"/>
  <c r="V66" i="4"/>
  <c r="T67" i="4"/>
  <c r="U67" i="4"/>
  <c r="V67" i="4"/>
  <c r="T68" i="4"/>
  <c r="U68" i="4"/>
  <c r="V68" i="4"/>
  <c r="T69" i="4"/>
  <c r="U69" i="4"/>
  <c r="V69" i="4"/>
  <c r="V57" i="4"/>
  <c r="U57" i="4"/>
  <c r="T57" i="4"/>
  <c r="P58" i="4"/>
  <c r="Q58" i="4"/>
  <c r="R58" i="4"/>
  <c r="P59" i="4"/>
  <c r="Q59" i="4"/>
  <c r="R59" i="4"/>
  <c r="P60" i="4"/>
  <c r="Q60" i="4"/>
  <c r="R60" i="4"/>
  <c r="P61" i="4"/>
  <c r="Q61" i="4"/>
  <c r="R61" i="4"/>
  <c r="P62" i="4"/>
  <c r="Q62" i="4"/>
  <c r="R62" i="4"/>
  <c r="P63" i="4"/>
  <c r="Q63" i="4"/>
  <c r="R63" i="4"/>
  <c r="P64" i="4"/>
  <c r="Q64" i="4"/>
  <c r="R64" i="4"/>
  <c r="P65" i="4"/>
  <c r="Q65" i="4"/>
  <c r="R65" i="4"/>
  <c r="P66" i="4"/>
  <c r="Q66" i="4"/>
  <c r="R66" i="4"/>
  <c r="P67" i="4"/>
  <c r="Q67" i="4"/>
  <c r="R67" i="4"/>
  <c r="P68" i="4"/>
  <c r="Q68" i="4"/>
  <c r="R68" i="4"/>
  <c r="P69" i="4"/>
  <c r="Q69" i="4"/>
  <c r="R69" i="4"/>
  <c r="R57" i="4"/>
  <c r="Q57" i="4"/>
  <c r="P57" i="4"/>
  <c r="K58" i="4"/>
  <c r="L58" i="4"/>
  <c r="M58" i="4"/>
  <c r="K59" i="4"/>
  <c r="L59" i="4"/>
  <c r="M59" i="4"/>
  <c r="K60" i="4"/>
  <c r="L60" i="4"/>
  <c r="M60" i="4"/>
  <c r="K61" i="4"/>
  <c r="L61" i="4"/>
  <c r="M61" i="4"/>
  <c r="K62" i="4"/>
  <c r="L62" i="4"/>
  <c r="M62" i="4"/>
  <c r="K63" i="4"/>
  <c r="L63" i="4"/>
  <c r="M63" i="4"/>
  <c r="K64" i="4"/>
  <c r="L64" i="4"/>
  <c r="M64" i="4"/>
  <c r="K65" i="4"/>
  <c r="L65" i="4"/>
  <c r="M65" i="4"/>
  <c r="K66" i="4"/>
  <c r="L66" i="4"/>
  <c r="M66" i="4"/>
  <c r="K67" i="4"/>
  <c r="L67" i="4"/>
  <c r="M67" i="4"/>
  <c r="K68" i="4"/>
  <c r="L68" i="4"/>
  <c r="M68" i="4"/>
  <c r="K69" i="4"/>
  <c r="L69" i="4"/>
  <c r="M69" i="4"/>
  <c r="M57" i="4"/>
  <c r="L57" i="4"/>
  <c r="K57" i="4"/>
  <c r="G58" i="4"/>
  <c r="H58" i="4"/>
  <c r="I58" i="4"/>
  <c r="G59" i="4"/>
  <c r="H59" i="4"/>
  <c r="I59" i="4"/>
  <c r="G60" i="4"/>
  <c r="H60" i="4"/>
  <c r="I60" i="4"/>
  <c r="G61" i="4"/>
  <c r="H61" i="4"/>
  <c r="I61" i="4"/>
  <c r="G62" i="4"/>
  <c r="H62" i="4"/>
  <c r="I62" i="4"/>
  <c r="G63" i="4"/>
  <c r="H63" i="4"/>
  <c r="I63" i="4"/>
  <c r="G64" i="4"/>
  <c r="H64" i="4"/>
  <c r="I64" i="4"/>
  <c r="G65" i="4"/>
  <c r="H65" i="4"/>
  <c r="I65" i="4"/>
  <c r="G66" i="4"/>
  <c r="H66" i="4"/>
  <c r="I66" i="4"/>
  <c r="G67" i="4"/>
  <c r="H67" i="4"/>
  <c r="I67" i="4"/>
  <c r="G68" i="4"/>
  <c r="H68" i="4"/>
  <c r="I68" i="4"/>
  <c r="G69" i="4"/>
  <c r="H69" i="4"/>
  <c r="I69" i="4"/>
  <c r="I57" i="4"/>
  <c r="H57" i="4"/>
  <c r="G57" i="4"/>
  <c r="W58" i="4"/>
  <c r="W59" i="4"/>
  <c r="W60" i="4"/>
  <c r="W61" i="4"/>
  <c r="W62" i="4"/>
  <c r="W63" i="4"/>
  <c r="W64" i="4"/>
  <c r="W65" i="4"/>
  <c r="W66" i="4"/>
  <c r="W67" i="4"/>
  <c r="W68" i="4"/>
  <c r="W69" i="4"/>
  <c r="W57" i="4"/>
  <c r="P41" i="4"/>
  <c r="Q41" i="4"/>
  <c r="R41" i="4"/>
  <c r="P42" i="4"/>
  <c r="Q42" i="4"/>
  <c r="R42" i="4"/>
  <c r="P43" i="4"/>
  <c r="Q43" i="4"/>
  <c r="R43" i="4"/>
  <c r="P44" i="4"/>
  <c r="Q44" i="4"/>
  <c r="R44" i="4"/>
  <c r="P45" i="4"/>
  <c r="Q45" i="4"/>
  <c r="R45" i="4"/>
  <c r="P46" i="4"/>
  <c r="Q46" i="4"/>
  <c r="R46" i="4"/>
  <c r="P47" i="4"/>
  <c r="Q47" i="4"/>
  <c r="R47" i="4"/>
  <c r="P48" i="4"/>
  <c r="Q48" i="4"/>
  <c r="R48" i="4"/>
  <c r="P49" i="4"/>
  <c r="Q49" i="4"/>
  <c r="R49" i="4"/>
  <c r="P50" i="4"/>
  <c r="Q50" i="4"/>
  <c r="R50" i="4"/>
  <c r="P51" i="4"/>
  <c r="Q51" i="4"/>
  <c r="R51" i="4"/>
  <c r="R40" i="4"/>
  <c r="Q40" i="4"/>
  <c r="P40" i="4"/>
  <c r="K41" i="4"/>
  <c r="L41" i="4"/>
  <c r="M41" i="4"/>
  <c r="K42" i="4"/>
  <c r="L42" i="4"/>
  <c r="M42" i="4"/>
  <c r="K43" i="4"/>
  <c r="L43" i="4"/>
  <c r="M43" i="4"/>
  <c r="K44" i="4"/>
  <c r="L44" i="4"/>
  <c r="M44" i="4"/>
  <c r="K45" i="4"/>
  <c r="L45" i="4"/>
  <c r="M45" i="4"/>
  <c r="K46" i="4"/>
  <c r="L46" i="4"/>
  <c r="M46" i="4"/>
  <c r="K47" i="4"/>
  <c r="L47" i="4"/>
  <c r="M47" i="4"/>
  <c r="K48" i="4"/>
  <c r="L48" i="4"/>
  <c r="M48" i="4"/>
  <c r="K49" i="4"/>
  <c r="L49" i="4"/>
  <c r="M49" i="4"/>
  <c r="K50" i="4"/>
  <c r="L50" i="4"/>
  <c r="M50" i="4"/>
  <c r="K51" i="4"/>
  <c r="L51" i="4"/>
  <c r="M51" i="4"/>
  <c r="M40" i="4"/>
  <c r="L40" i="4"/>
  <c r="K40" i="4"/>
  <c r="G41" i="4"/>
  <c r="H41" i="4"/>
  <c r="I41" i="4"/>
  <c r="G42" i="4"/>
  <c r="H42" i="4"/>
  <c r="I42" i="4"/>
  <c r="G43" i="4"/>
  <c r="H43" i="4"/>
  <c r="I43" i="4"/>
  <c r="G44" i="4"/>
  <c r="H44" i="4"/>
  <c r="I44" i="4"/>
  <c r="G45" i="4"/>
  <c r="H45" i="4"/>
  <c r="I45" i="4"/>
  <c r="G46" i="4"/>
  <c r="H46" i="4"/>
  <c r="I46" i="4"/>
  <c r="G47" i="4"/>
  <c r="H47" i="4"/>
  <c r="I47" i="4"/>
  <c r="G48" i="4"/>
  <c r="H48" i="4"/>
  <c r="I48" i="4"/>
  <c r="G49" i="4"/>
  <c r="H49" i="4"/>
  <c r="I49" i="4"/>
  <c r="G50" i="4"/>
  <c r="H50" i="4"/>
  <c r="I50" i="4"/>
  <c r="G51" i="4"/>
  <c r="H51" i="4"/>
  <c r="I51" i="4"/>
  <c r="I40" i="4"/>
  <c r="H40" i="4"/>
  <c r="G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40" i="4"/>
  <c r="D40" i="4"/>
  <c r="C40" i="4"/>
  <c r="AJ32" i="4"/>
  <c r="AK32" i="4"/>
  <c r="AL32" i="4"/>
  <c r="AJ33" i="4"/>
  <c r="AK33" i="4"/>
  <c r="AL33" i="4"/>
  <c r="AJ34" i="4"/>
  <c r="AK34" i="4"/>
  <c r="AL34" i="4"/>
  <c r="AL31" i="4"/>
  <c r="AK31" i="4"/>
  <c r="AJ31" i="4"/>
  <c r="AF25" i="4"/>
  <c r="AG25" i="4"/>
  <c r="AH25" i="4"/>
  <c r="AF26" i="4"/>
  <c r="AG26" i="4"/>
  <c r="AH26" i="4"/>
  <c r="AF27" i="4"/>
  <c r="AG27" i="4"/>
  <c r="AH27" i="4"/>
  <c r="AF28" i="4"/>
  <c r="AG28" i="4"/>
  <c r="AH28" i="4"/>
  <c r="AF29" i="4"/>
  <c r="AG29" i="4"/>
  <c r="AH29" i="4"/>
  <c r="AF30" i="4"/>
  <c r="AG30" i="4"/>
  <c r="AH30" i="4"/>
  <c r="AF31" i="4"/>
  <c r="AG31" i="4"/>
  <c r="AH31" i="4"/>
  <c r="AF32" i="4"/>
  <c r="AG32" i="4"/>
  <c r="AH32" i="4"/>
  <c r="AF33" i="4"/>
  <c r="AG33" i="4"/>
  <c r="AH33" i="4"/>
  <c r="AF34" i="4"/>
  <c r="AG34" i="4"/>
  <c r="AH34" i="4"/>
  <c r="AH24" i="4"/>
  <c r="AG24" i="4"/>
  <c r="AF24" i="4"/>
  <c r="AD24" i="4"/>
  <c r="AD25" i="4"/>
  <c r="AD26" i="4"/>
  <c r="AD27" i="4"/>
  <c r="AD28" i="4"/>
  <c r="AD29" i="4"/>
  <c r="AD30" i="4"/>
  <c r="AD31" i="4"/>
  <c r="AD32" i="4"/>
  <c r="AD33" i="4"/>
  <c r="AD34" i="4"/>
  <c r="AD23" i="4"/>
  <c r="AB24" i="4"/>
  <c r="AC24" i="4"/>
  <c r="AB25" i="4"/>
  <c r="AC25" i="4"/>
  <c r="AB26" i="4"/>
  <c r="AC26" i="4"/>
  <c r="AB27" i="4"/>
  <c r="AC27" i="4"/>
  <c r="AB28" i="4"/>
  <c r="AC28" i="4"/>
  <c r="AB29" i="4"/>
  <c r="AC29" i="4"/>
  <c r="AB30" i="4"/>
  <c r="AC30" i="4"/>
  <c r="AB31" i="4"/>
  <c r="AC31" i="4"/>
  <c r="AB32" i="4"/>
  <c r="AC32" i="4"/>
  <c r="AB33" i="4"/>
  <c r="AC33" i="4"/>
  <c r="AB34" i="4"/>
  <c r="AC34" i="4"/>
  <c r="AC23" i="4"/>
  <c r="AB23" i="4"/>
  <c r="T24" i="4"/>
  <c r="U24" i="4"/>
  <c r="V24" i="4"/>
  <c r="T25" i="4"/>
  <c r="U25" i="4"/>
  <c r="V25" i="4"/>
  <c r="T26" i="4"/>
  <c r="U26" i="4"/>
  <c r="V26" i="4"/>
  <c r="T27" i="4"/>
  <c r="U27" i="4"/>
  <c r="V27" i="4"/>
  <c r="T28" i="4"/>
  <c r="U28" i="4"/>
  <c r="V28" i="4"/>
  <c r="T29" i="4"/>
  <c r="U29" i="4"/>
  <c r="V29" i="4"/>
  <c r="T30" i="4"/>
  <c r="U30" i="4"/>
  <c r="V30" i="4"/>
  <c r="T31" i="4"/>
  <c r="U31" i="4"/>
  <c r="V31" i="4"/>
  <c r="T32" i="4"/>
  <c r="U32" i="4"/>
  <c r="V32" i="4"/>
  <c r="T33" i="4"/>
  <c r="U33" i="4"/>
  <c r="V33" i="4"/>
  <c r="T34" i="4"/>
  <c r="U34" i="4"/>
  <c r="V34" i="4"/>
  <c r="V23" i="4"/>
  <c r="U23" i="4"/>
  <c r="T23" i="4"/>
  <c r="P24" i="4"/>
  <c r="Q24" i="4"/>
  <c r="R24" i="4"/>
  <c r="P25" i="4"/>
  <c r="Q25" i="4"/>
  <c r="R25" i="4"/>
  <c r="P26" i="4"/>
  <c r="Q26" i="4"/>
  <c r="R26" i="4"/>
  <c r="P27" i="4"/>
  <c r="Q27" i="4"/>
  <c r="R27" i="4"/>
  <c r="P28" i="4"/>
  <c r="Q28" i="4"/>
  <c r="R28" i="4"/>
  <c r="P29" i="4"/>
  <c r="Q29" i="4"/>
  <c r="R29" i="4"/>
  <c r="P30" i="4"/>
  <c r="Q30" i="4"/>
  <c r="R30" i="4"/>
  <c r="P31" i="4"/>
  <c r="Q31" i="4"/>
  <c r="R31" i="4"/>
  <c r="P32" i="4"/>
  <c r="Q32" i="4"/>
  <c r="R32" i="4"/>
  <c r="P33" i="4"/>
  <c r="Q33" i="4"/>
  <c r="R33" i="4"/>
  <c r="P34" i="4"/>
  <c r="Q34" i="4"/>
  <c r="R34" i="4"/>
  <c r="R23" i="4"/>
  <c r="Q23" i="4"/>
  <c r="P23" i="4"/>
  <c r="K24" i="4"/>
  <c r="L24" i="4"/>
  <c r="M24" i="4"/>
  <c r="K25" i="4"/>
  <c r="L25" i="4"/>
  <c r="M25" i="4"/>
  <c r="K26" i="4"/>
  <c r="L26" i="4"/>
  <c r="M26" i="4"/>
  <c r="K27" i="4"/>
  <c r="L27" i="4"/>
  <c r="M27" i="4"/>
  <c r="K28" i="4"/>
  <c r="L28" i="4"/>
  <c r="M28" i="4"/>
  <c r="K29" i="4"/>
  <c r="L29" i="4"/>
  <c r="M29" i="4"/>
  <c r="K30" i="4"/>
  <c r="L30" i="4"/>
  <c r="M30" i="4"/>
  <c r="K31" i="4"/>
  <c r="L31" i="4"/>
  <c r="M31" i="4"/>
  <c r="K32" i="4"/>
  <c r="L32" i="4"/>
  <c r="M32" i="4"/>
  <c r="K33" i="4"/>
  <c r="L33" i="4"/>
  <c r="M33" i="4"/>
  <c r="K34" i="4"/>
  <c r="L34" i="4"/>
  <c r="M34" i="4"/>
  <c r="M23" i="4"/>
  <c r="L23" i="4"/>
  <c r="K23" i="4"/>
  <c r="G24" i="4"/>
  <c r="H24" i="4"/>
  <c r="I24" i="4"/>
  <c r="G25" i="4"/>
  <c r="H25" i="4"/>
  <c r="I25" i="4"/>
  <c r="G26" i="4"/>
  <c r="H26" i="4"/>
  <c r="I26" i="4"/>
  <c r="G27" i="4"/>
  <c r="H27" i="4"/>
  <c r="I27" i="4"/>
  <c r="G28" i="4"/>
  <c r="H28" i="4"/>
  <c r="I28" i="4"/>
  <c r="G29" i="4"/>
  <c r="H29" i="4"/>
  <c r="I29" i="4"/>
  <c r="G30" i="4"/>
  <c r="H30" i="4"/>
  <c r="I30" i="4"/>
  <c r="G31" i="4"/>
  <c r="H31" i="4"/>
  <c r="I31" i="4"/>
  <c r="G32" i="4"/>
  <c r="H32" i="4"/>
  <c r="I32" i="4"/>
  <c r="G33" i="4"/>
  <c r="H33" i="4"/>
  <c r="I33" i="4"/>
  <c r="G34" i="4"/>
  <c r="H34" i="4"/>
  <c r="I34" i="4"/>
  <c r="I23" i="4"/>
  <c r="H23" i="4"/>
  <c r="G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E23" i="4"/>
  <c r="D23" i="4"/>
  <c r="C23" i="4"/>
  <c r="AF6" i="4"/>
  <c r="AG6" i="4"/>
  <c r="AH6" i="4"/>
  <c r="AF7" i="4"/>
  <c r="AG7" i="4"/>
  <c r="AH7" i="4"/>
  <c r="AF8" i="4"/>
  <c r="AG8" i="4"/>
  <c r="AH8" i="4"/>
  <c r="AF9" i="4"/>
  <c r="AG9" i="4"/>
  <c r="AH9" i="4"/>
  <c r="AF10" i="4"/>
  <c r="AG10" i="4"/>
  <c r="AH10" i="4"/>
  <c r="AF11" i="4"/>
  <c r="AG11" i="4"/>
  <c r="AH11" i="4"/>
  <c r="AF12" i="4"/>
  <c r="AG12" i="4"/>
  <c r="AH12" i="4"/>
  <c r="AF13" i="4"/>
  <c r="AG13" i="4"/>
  <c r="AH13" i="4"/>
  <c r="AF14" i="4"/>
  <c r="AG14" i="4"/>
  <c r="AH14" i="4"/>
  <c r="AF15" i="4"/>
  <c r="AG15" i="4"/>
  <c r="AH15" i="4"/>
  <c r="AF16" i="4"/>
  <c r="AG16" i="4"/>
  <c r="AH16" i="4"/>
  <c r="AH5" i="4"/>
  <c r="AG5" i="4"/>
  <c r="AF5" i="4"/>
  <c r="AB6" i="4"/>
  <c r="AC6" i="4"/>
  <c r="AD6" i="4"/>
  <c r="AB7" i="4"/>
  <c r="AC7" i="4"/>
  <c r="AD7" i="4"/>
  <c r="AB8" i="4"/>
  <c r="AC8" i="4"/>
  <c r="AD8" i="4"/>
  <c r="AB9" i="4"/>
  <c r="AC9" i="4"/>
  <c r="AD9" i="4"/>
  <c r="AB10" i="4"/>
  <c r="AC10" i="4"/>
  <c r="AD10" i="4"/>
  <c r="AB11" i="4"/>
  <c r="AC11" i="4"/>
  <c r="AD11" i="4"/>
  <c r="AB12" i="4"/>
  <c r="AC12" i="4"/>
  <c r="AD12" i="4"/>
  <c r="AB13" i="4"/>
  <c r="AC13" i="4"/>
  <c r="AD13" i="4"/>
  <c r="AB14" i="4"/>
  <c r="AC14" i="4"/>
  <c r="AD14" i="4"/>
  <c r="AB15" i="4"/>
  <c r="AC15" i="4"/>
  <c r="AD15" i="4"/>
  <c r="AB16" i="4"/>
  <c r="AC16" i="4"/>
  <c r="AD16" i="4"/>
  <c r="AD5" i="4"/>
  <c r="AC5" i="4"/>
  <c r="AB5" i="4"/>
  <c r="X6" i="4"/>
  <c r="Y6" i="4"/>
  <c r="Z6" i="4"/>
  <c r="X7" i="4"/>
  <c r="Y7" i="4"/>
  <c r="Z7" i="4"/>
  <c r="X8" i="4"/>
  <c r="Y8" i="4"/>
  <c r="Z8" i="4"/>
  <c r="X9" i="4"/>
  <c r="Y9" i="4"/>
  <c r="Z9" i="4"/>
  <c r="X10" i="4"/>
  <c r="Y10" i="4"/>
  <c r="Z10" i="4"/>
  <c r="X11" i="4"/>
  <c r="Y11" i="4"/>
  <c r="Z11" i="4"/>
  <c r="X12" i="4"/>
  <c r="Y12" i="4"/>
  <c r="Z12" i="4"/>
  <c r="X13" i="4"/>
  <c r="Y13" i="4"/>
  <c r="Z13" i="4"/>
  <c r="X14" i="4"/>
  <c r="Y14" i="4"/>
  <c r="Z14" i="4"/>
  <c r="X15" i="4"/>
  <c r="Y15" i="4"/>
  <c r="Z15" i="4"/>
  <c r="X16" i="4"/>
  <c r="Y16" i="4"/>
  <c r="Z16" i="4"/>
  <c r="Z5" i="4"/>
  <c r="Y5" i="4"/>
  <c r="X5" i="4"/>
  <c r="T6" i="4"/>
  <c r="U6" i="4"/>
  <c r="V6" i="4"/>
  <c r="T7" i="4"/>
  <c r="U7" i="4"/>
  <c r="V7" i="4"/>
  <c r="T8" i="4"/>
  <c r="U8" i="4"/>
  <c r="V8" i="4"/>
  <c r="T9" i="4"/>
  <c r="U9" i="4"/>
  <c r="V9" i="4"/>
  <c r="T10" i="4"/>
  <c r="U10" i="4"/>
  <c r="V10" i="4"/>
  <c r="T11" i="4"/>
  <c r="U11" i="4"/>
  <c r="V11" i="4"/>
  <c r="T12" i="4"/>
  <c r="U12" i="4"/>
  <c r="V12" i="4"/>
  <c r="T13" i="4"/>
  <c r="U13" i="4"/>
  <c r="V13" i="4"/>
  <c r="T14" i="4"/>
  <c r="U14" i="4"/>
  <c r="V14" i="4"/>
  <c r="T15" i="4"/>
  <c r="U15" i="4"/>
  <c r="V15" i="4"/>
  <c r="T16" i="4"/>
  <c r="U16" i="4"/>
  <c r="V16" i="4"/>
  <c r="V5" i="4"/>
  <c r="U5" i="4"/>
  <c r="T5" i="4"/>
  <c r="P6" i="4"/>
  <c r="Q6" i="4"/>
  <c r="R6" i="4"/>
  <c r="P7" i="4"/>
  <c r="Q7" i="4"/>
  <c r="R7" i="4"/>
  <c r="P8" i="4"/>
  <c r="Q8" i="4"/>
  <c r="R8" i="4"/>
  <c r="P9" i="4"/>
  <c r="Q9" i="4"/>
  <c r="R9" i="4"/>
  <c r="P10" i="4"/>
  <c r="Q10" i="4"/>
  <c r="R10" i="4"/>
  <c r="P11" i="4"/>
  <c r="Q11" i="4"/>
  <c r="R11" i="4"/>
  <c r="P12" i="4"/>
  <c r="Q12" i="4"/>
  <c r="R12" i="4"/>
  <c r="P13" i="4"/>
  <c r="Q13" i="4"/>
  <c r="R13" i="4"/>
  <c r="P14" i="4"/>
  <c r="Q14" i="4"/>
  <c r="R14" i="4"/>
  <c r="P15" i="4"/>
  <c r="Q15" i="4"/>
  <c r="R15" i="4"/>
  <c r="P16" i="4"/>
  <c r="Q16" i="4"/>
  <c r="R16" i="4"/>
  <c r="R5" i="4"/>
  <c r="Q5" i="4"/>
  <c r="P5" i="4"/>
  <c r="M6" i="4"/>
  <c r="M7" i="4"/>
  <c r="M8" i="4"/>
  <c r="M9" i="4"/>
  <c r="M10" i="4"/>
  <c r="M11" i="4"/>
  <c r="M12" i="4"/>
  <c r="M13" i="4"/>
  <c r="M14" i="4"/>
  <c r="M15" i="4"/>
  <c r="M16" i="4"/>
  <c r="M5" i="4"/>
  <c r="L6" i="4"/>
  <c r="L7" i="4"/>
  <c r="L8" i="4"/>
  <c r="L9" i="4"/>
  <c r="L10" i="4"/>
  <c r="L11" i="4"/>
  <c r="L12" i="4"/>
  <c r="L13" i="4"/>
  <c r="L14" i="4"/>
  <c r="L15" i="4"/>
  <c r="L16" i="4"/>
  <c r="L5" i="4"/>
  <c r="K6" i="4"/>
  <c r="K7" i="4"/>
  <c r="K8" i="4"/>
  <c r="K9" i="4"/>
  <c r="K10" i="4"/>
  <c r="K11" i="4"/>
  <c r="K12" i="4"/>
  <c r="K13" i="4"/>
  <c r="K14" i="4"/>
  <c r="K15" i="4"/>
  <c r="K16" i="4"/>
  <c r="K5" i="4"/>
  <c r="E6" i="4"/>
  <c r="E7" i="4"/>
  <c r="E8" i="4"/>
  <c r="E9" i="4"/>
  <c r="E10" i="4"/>
  <c r="E11" i="4"/>
  <c r="E12" i="4"/>
  <c r="E13" i="4"/>
  <c r="E14" i="4"/>
  <c r="E15" i="4"/>
  <c r="E16" i="4"/>
  <c r="E5" i="4"/>
  <c r="D6" i="4"/>
  <c r="D7" i="4"/>
  <c r="D8" i="4"/>
  <c r="D9" i="4"/>
  <c r="D10" i="4"/>
  <c r="D11" i="4"/>
  <c r="D12" i="4"/>
  <c r="D13" i="4"/>
  <c r="D14" i="4"/>
  <c r="D15" i="4"/>
  <c r="D16" i="4"/>
  <c r="D5" i="4"/>
  <c r="C6" i="4"/>
  <c r="C7" i="4"/>
  <c r="C8" i="4"/>
  <c r="C9" i="4"/>
  <c r="C10" i="4"/>
  <c r="C11" i="4"/>
  <c r="C12" i="4"/>
  <c r="C13" i="4"/>
  <c r="C14" i="4"/>
  <c r="C15" i="4"/>
  <c r="C16" i="4"/>
  <c r="C5" i="4"/>
  <c r="I6" i="4"/>
  <c r="I7" i="4"/>
  <c r="I8" i="4"/>
  <c r="I9" i="4"/>
  <c r="I10" i="4"/>
  <c r="I11" i="4"/>
  <c r="I12" i="4"/>
  <c r="I13" i="4"/>
  <c r="I14" i="4"/>
  <c r="I15" i="4"/>
  <c r="I16" i="4"/>
  <c r="I5" i="4"/>
  <c r="H6" i="4"/>
  <c r="H7" i="4"/>
  <c r="H8" i="4"/>
  <c r="H9" i="4"/>
  <c r="H10" i="4"/>
  <c r="H11" i="4"/>
  <c r="H12" i="4"/>
  <c r="H13" i="4"/>
  <c r="H14" i="4"/>
  <c r="H15" i="4"/>
  <c r="H16" i="4"/>
  <c r="H5" i="4"/>
  <c r="G6" i="4"/>
  <c r="G7" i="4"/>
  <c r="G8" i="4"/>
  <c r="G9" i="4"/>
  <c r="G10" i="4"/>
  <c r="G11" i="4"/>
  <c r="G12" i="4"/>
  <c r="G13" i="4"/>
  <c r="G14" i="4"/>
  <c r="G15" i="4"/>
  <c r="G16" i="4"/>
  <c r="G5" i="4"/>
  <c r="AI35" i="4" l="1"/>
  <c r="AJ35" i="4" l="1"/>
  <c r="AK35" i="4"/>
  <c r="AL35" i="4"/>
  <c r="O69" i="4"/>
  <c r="F69" i="4"/>
  <c r="S68" i="4"/>
  <c r="AA68" i="4" s="1"/>
  <c r="S67" i="4"/>
  <c r="AA67" i="4" s="1"/>
  <c r="S66" i="4"/>
  <c r="AA66" i="4" s="1"/>
  <c r="S65" i="4"/>
  <c r="AA65" i="4" s="1"/>
  <c r="S64" i="4"/>
  <c r="AA64" i="4" s="1"/>
  <c r="S63" i="4"/>
  <c r="AA63" i="4" s="1"/>
  <c r="S62" i="4"/>
  <c r="AA62" i="4" s="1"/>
  <c r="S61" i="4"/>
  <c r="AA61" i="4" s="1"/>
  <c r="S60" i="4"/>
  <c r="AA60" i="4" s="1"/>
  <c r="S59" i="4"/>
  <c r="AA59" i="4" s="1"/>
  <c r="S58" i="4"/>
  <c r="AA58" i="4" s="1"/>
  <c r="B52" i="4"/>
  <c r="AE35" i="4"/>
  <c r="E52" i="4" l="1"/>
  <c r="C52" i="4"/>
  <c r="D52" i="4"/>
  <c r="AF35" i="4"/>
  <c r="AG35" i="4"/>
  <c r="AH35" i="4"/>
  <c r="J69" i="4"/>
  <c r="N69" i="4" s="1"/>
  <c r="S57" i="4"/>
  <c r="AA57" i="4" l="1"/>
  <c r="S69" i="4"/>
  <c r="AA69" i="4" l="1"/>
  <c r="S41" i="4" l="1"/>
  <c r="S42" i="4"/>
  <c r="S43" i="4"/>
  <c r="S44" i="4"/>
  <c r="S45" i="4"/>
  <c r="S46" i="4"/>
  <c r="S47" i="4"/>
  <c r="S48" i="4"/>
  <c r="S49" i="4"/>
  <c r="S50" i="4"/>
  <c r="S51" i="4"/>
  <c r="S40" i="4"/>
  <c r="W31" i="4"/>
  <c r="AM31" i="4" s="1"/>
  <c r="W32" i="4"/>
  <c r="AM32" i="4" s="1"/>
  <c r="AJ6" i="4"/>
  <c r="AJ7" i="4"/>
  <c r="AJ8" i="4"/>
  <c r="AJ9" i="4"/>
  <c r="AJ10" i="4"/>
  <c r="AJ11" i="4"/>
  <c r="AJ12" i="4"/>
  <c r="AJ13" i="4"/>
  <c r="AJ14" i="4"/>
  <c r="AJ15" i="4"/>
  <c r="AJ16" i="4"/>
  <c r="AJ5" i="4"/>
  <c r="W40" i="4" l="1"/>
  <c r="U40" i="4"/>
  <c r="T40" i="4"/>
  <c r="V40" i="4"/>
  <c r="V44" i="4"/>
  <c r="T44" i="4"/>
  <c r="U44" i="4"/>
  <c r="W44" i="4"/>
  <c r="U47" i="4"/>
  <c r="V47" i="4"/>
  <c r="W47" i="4"/>
  <c r="T47" i="4"/>
  <c r="T50" i="4"/>
  <c r="V50" i="4"/>
  <c r="U50" i="4"/>
  <c r="W50" i="4"/>
  <c r="T46" i="4"/>
  <c r="U46" i="4"/>
  <c r="W46" i="4"/>
  <c r="V46" i="4"/>
  <c r="T42" i="4"/>
  <c r="U42" i="4"/>
  <c r="W42" i="4"/>
  <c r="V42" i="4"/>
  <c r="V48" i="4"/>
  <c r="T48" i="4"/>
  <c r="U48" i="4"/>
  <c r="W48" i="4"/>
  <c r="U51" i="4"/>
  <c r="W51" i="4"/>
  <c r="T51" i="4"/>
  <c r="V51" i="4"/>
  <c r="U43" i="4"/>
  <c r="W43" i="4"/>
  <c r="T43" i="4"/>
  <c r="V43" i="4"/>
  <c r="W49" i="4"/>
  <c r="T49" i="4"/>
  <c r="U49" i="4"/>
  <c r="V49" i="4"/>
  <c r="W45" i="4"/>
  <c r="U45" i="4"/>
  <c r="V45" i="4"/>
  <c r="T45" i="4"/>
  <c r="W41" i="4"/>
  <c r="U41" i="4"/>
  <c r="T41" i="4"/>
  <c r="V41" i="4"/>
  <c r="AO32" i="4"/>
  <c r="AP32" i="4"/>
  <c r="AN32" i="4"/>
  <c r="AN31" i="4"/>
  <c r="AO31" i="4"/>
  <c r="AP31" i="4"/>
  <c r="AK16" i="4"/>
  <c r="AL16" i="4"/>
  <c r="AM16" i="4"/>
  <c r="AK12" i="4"/>
  <c r="AL12" i="4"/>
  <c r="AM12" i="4"/>
  <c r="AK8" i="4"/>
  <c r="AL8" i="4"/>
  <c r="AM8" i="4"/>
  <c r="Y31" i="4"/>
  <c r="Z31" i="4"/>
  <c r="X31" i="4"/>
  <c r="AL15" i="4"/>
  <c r="AM15" i="4"/>
  <c r="AK15" i="4"/>
  <c r="AK11" i="4"/>
  <c r="AM11" i="4"/>
  <c r="AL11" i="4"/>
  <c r="AK7" i="4"/>
  <c r="AL7" i="4"/>
  <c r="AM7" i="4"/>
  <c r="AM14" i="4"/>
  <c r="AK14" i="4"/>
  <c r="AL14" i="4"/>
  <c r="AM10" i="4"/>
  <c r="AK10" i="4"/>
  <c r="AL10" i="4"/>
  <c r="AM6" i="4"/>
  <c r="AL6" i="4"/>
  <c r="AK6" i="4"/>
  <c r="AO5" i="4"/>
  <c r="AK5" i="4"/>
  <c r="AM5" i="4"/>
  <c r="AL5" i="4"/>
  <c r="AL13" i="4"/>
  <c r="AM13" i="4"/>
  <c r="AK13" i="4"/>
  <c r="AL9" i="4"/>
  <c r="AM9" i="4"/>
  <c r="AK9" i="4"/>
  <c r="Z32" i="4"/>
  <c r="X32" i="4"/>
  <c r="Y32" i="4"/>
  <c r="W34" i="4"/>
  <c r="AM34" i="4" s="1"/>
  <c r="W33" i="4"/>
  <c r="AM33" i="4" s="1"/>
  <c r="W30" i="4"/>
  <c r="AM30" i="4" s="1"/>
  <c r="W29" i="4"/>
  <c r="AM29" i="4" s="1"/>
  <c r="W28" i="4"/>
  <c r="AM28" i="4" s="1"/>
  <c r="W27" i="4"/>
  <c r="AM27" i="4" s="1"/>
  <c r="W26" i="4"/>
  <c r="AM26" i="4" s="1"/>
  <c r="W25" i="4"/>
  <c r="AM25" i="4" s="1"/>
  <c r="W24" i="4"/>
  <c r="AM24" i="4" s="1"/>
  <c r="W23" i="4"/>
  <c r="AM23" i="4" s="1"/>
  <c r="B35" i="4"/>
  <c r="Z50" i="4" l="1"/>
  <c r="X50" i="4"/>
  <c r="Y50" i="4"/>
  <c r="Y44" i="4"/>
  <c r="Z44" i="4"/>
  <c r="X44" i="4"/>
  <c r="Y46" i="4"/>
  <c r="X46" i="4"/>
  <c r="Z46" i="4"/>
  <c r="X47" i="4"/>
  <c r="Y47" i="4"/>
  <c r="Z47" i="4"/>
  <c r="X43" i="4"/>
  <c r="Z43" i="4"/>
  <c r="Y43" i="4"/>
  <c r="X51" i="4"/>
  <c r="Z51" i="4"/>
  <c r="Y51" i="4"/>
  <c r="Y48" i="4"/>
  <c r="X48" i="4"/>
  <c r="Z48" i="4"/>
  <c r="Z42" i="4"/>
  <c r="X42" i="4"/>
  <c r="Y42" i="4"/>
  <c r="Z41" i="4"/>
  <c r="X41" i="4"/>
  <c r="Y41" i="4"/>
  <c r="Z45" i="4"/>
  <c r="Y45" i="4"/>
  <c r="X45" i="4"/>
  <c r="Z49" i="4"/>
  <c r="X49" i="4"/>
  <c r="Y49" i="4"/>
  <c r="X40" i="4"/>
  <c r="Y40" i="4"/>
  <c r="Z40" i="4"/>
  <c r="AP25" i="4"/>
  <c r="AN25" i="4"/>
  <c r="AO25" i="4"/>
  <c r="AP29" i="4"/>
  <c r="AN29" i="4"/>
  <c r="AO29" i="4"/>
  <c r="AN26" i="4"/>
  <c r="AO26" i="4"/>
  <c r="AP26" i="4"/>
  <c r="AN30" i="4"/>
  <c r="AO30" i="4"/>
  <c r="AP30" i="4"/>
  <c r="AO23" i="4"/>
  <c r="AN23" i="4"/>
  <c r="AP23" i="4"/>
  <c r="AN27" i="4"/>
  <c r="AO27" i="4"/>
  <c r="AP27" i="4"/>
  <c r="AP33" i="4"/>
  <c r="AN33" i="4"/>
  <c r="AO33" i="4"/>
  <c r="AO24" i="4"/>
  <c r="AP24" i="4"/>
  <c r="AN24" i="4"/>
  <c r="AO28" i="4"/>
  <c r="AP28" i="4"/>
  <c r="AN28" i="4"/>
  <c r="AN34" i="4"/>
  <c r="AO34" i="4"/>
  <c r="AP34" i="4"/>
  <c r="AQ23" i="4"/>
  <c r="X23" i="4"/>
  <c r="Y23" i="4"/>
  <c r="Z23" i="4"/>
  <c r="Y27" i="4"/>
  <c r="Z27" i="4"/>
  <c r="X27" i="4"/>
  <c r="X33" i="4"/>
  <c r="Z33" i="4"/>
  <c r="Y33" i="4"/>
  <c r="Z24" i="4"/>
  <c r="X24" i="4"/>
  <c r="Y24" i="4"/>
  <c r="Z28" i="4"/>
  <c r="Y28" i="4"/>
  <c r="X28" i="4"/>
  <c r="X34" i="4"/>
  <c r="Y34" i="4"/>
  <c r="Z34" i="4"/>
  <c r="X25" i="4"/>
  <c r="Z25" i="4"/>
  <c r="Y25" i="4"/>
  <c r="X29" i="4"/>
  <c r="Y29" i="4"/>
  <c r="Z29" i="4"/>
  <c r="AQ5" i="4"/>
  <c r="AP5" i="4"/>
  <c r="AR5" i="4"/>
  <c r="E35" i="4"/>
  <c r="C35" i="4"/>
  <c r="D35" i="4"/>
  <c r="X26" i="4"/>
  <c r="Y26" i="4"/>
  <c r="Z26" i="4"/>
  <c r="X30" i="4"/>
  <c r="Y30" i="4"/>
  <c r="Z30" i="4"/>
  <c r="O52" i="4"/>
  <c r="J52" i="4"/>
  <c r="F52" i="4"/>
  <c r="AA51" i="4"/>
  <c r="AA50" i="4"/>
  <c r="AA49" i="4"/>
  <c r="AA48" i="4"/>
  <c r="AA47" i="4"/>
  <c r="AA46" i="4"/>
  <c r="AA45" i="4"/>
  <c r="AA44" i="4"/>
  <c r="AA43" i="4"/>
  <c r="AA42" i="4"/>
  <c r="AA41" i="4"/>
  <c r="AA40" i="4"/>
  <c r="AA35" i="4"/>
  <c r="S35" i="4"/>
  <c r="O35" i="4"/>
  <c r="J35" i="4"/>
  <c r="F35" i="4"/>
  <c r="AQ34" i="4"/>
  <c r="AQ33" i="4"/>
  <c r="AQ32" i="4"/>
  <c r="AQ31" i="4"/>
  <c r="AQ30" i="4"/>
  <c r="AQ29" i="4"/>
  <c r="AQ28" i="4"/>
  <c r="AQ27" i="4"/>
  <c r="AQ26" i="4"/>
  <c r="AQ25" i="4"/>
  <c r="AQ24" i="4"/>
  <c r="AN17" i="4"/>
  <c r="AE17" i="4"/>
  <c r="AA17" i="4"/>
  <c r="W17" i="4"/>
  <c r="O17" i="4"/>
  <c r="J17" i="4"/>
  <c r="F17" i="4"/>
  <c r="B17" i="4"/>
  <c r="AO16" i="4"/>
  <c r="AO15" i="4"/>
  <c r="AO14" i="4"/>
  <c r="AO13" i="4"/>
  <c r="AO12" i="4"/>
  <c r="AO11" i="4"/>
  <c r="AO10" i="4"/>
  <c r="AO9" i="4"/>
  <c r="AO8" i="4"/>
  <c r="AO7" i="4"/>
  <c r="AO6" i="4"/>
  <c r="S17" i="4"/>
  <c r="AD42" i="4" l="1"/>
  <c r="AB42" i="4"/>
  <c r="AC42" i="4"/>
  <c r="R52" i="4"/>
  <c r="P52" i="4"/>
  <c r="Q52" i="4"/>
  <c r="AB47" i="4"/>
  <c r="AC47" i="4"/>
  <c r="AD47" i="4"/>
  <c r="AC40" i="4"/>
  <c r="AB40" i="4"/>
  <c r="AD40" i="4"/>
  <c r="AB44" i="4"/>
  <c r="AC44" i="4"/>
  <c r="AD44" i="4"/>
  <c r="AB48" i="4"/>
  <c r="AD48" i="4"/>
  <c r="AC48" i="4"/>
  <c r="H52" i="4"/>
  <c r="G52" i="4"/>
  <c r="I52" i="4"/>
  <c r="AD46" i="4"/>
  <c r="AB46" i="4"/>
  <c r="AC46" i="4"/>
  <c r="AD50" i="4"/>
  <c r="AB50" i="4"/>
  <c r="AC50" i="4"/>
  <c r="AC43" i="4"/>
  <c r="AD43" i="4"/>
  <c r="AB43" i="4"/>
  <c r="AC51" i="4"/>
  <c r="AD51" i="4"/>
  <c r="AB51" i="4"/>
  <c r="AC41" i="4"/>
  <c r="AB41" i="4"/>
  <c r="AD41" i="4"/>
  <c r="AC45" i="4"/>
  <c r="AB45" i="4"/>
  <c r="AD45" i="4"/>
  <c r="AC49" i="4"/>
  <c r="AB49" i="4"/>
  <c r="AD49" i="4"/>
  <c r="K52" i="4"/>
  <c r="L52" i="4"/>
  <c r="M52" i="4"/>
  <c r="AR27" i="4"/>
  <c r="AS27" i="4"/>
  <c r="AT27" i="4"/>
  <c r="AR31" i="4"/>
  <c r="AS31" i="4"/>
  <c r="AT31" i="4"/>
  <c r="AT23" i="4"/>
  <c r="AS23" i="4"/>
  <c r="AR23" i="4"/>
  <c r="AR24" i="4"/>
  <c r="AS24" i="4"/>
  <c r="AT24" i="4"/>
  <c r="AR28" i="4"/>
  <c r="AS28" i="4"/>
  <c r="AT28" i="4"/>
  <c r="AR32" i="4"/>
  <c r="AS32" i="4"/>
  <c r="AT32" i="4"/>
  <c r="AS25" i="4"/>
  <c r="AT25" i="4"/>
  <c r="AR25" i="4"/>
  <c r="AS29" i="4"/>
  <c r="AT29" i="4"/>
  <c r="AR29" i="4"/>
  <c r="AS33" i="4"/>
  <c r="AT33" i="4"/>
  <c r="AR33" i="4"/>
  <c r="AT26" i="4"/>
  <c r="AR26" i="4"/>
  <c r="AS26" i="4"/>
  <c r="AT30" i="4"/>
  <c r="AR30" i="4"/>
  <c r="AS30" i="4"/>
  <c r="AT34" i="4"/>
  <c r="AR34" i="4"/>
  <c r="AS34" i="4"/>
  <c r="AS8" i="4"/>
  <c r="AP8" i="4"/>
  <c r="AR8" i="4"/>
  <c r="AQ8" i="4"/>
  <c r="AS12" i="4"/>
  <c r="AP12" i="4"/>
  <c r="AQ12" i="4"/>
  <c r="AR12" i="4"/>
  <c r="AS16" i="4"/>
  <c r="AP16" i="4"/>
  <c r="AR16" i="4"/>
  <c r="AQ16" i="4"/>
  <c r="R17" i="4"/>
  <c r="P17" i="4"/>
  <c r="Q17" i="4"/>
  <c r="H35" i="4"/>
  <c r="I35" i="4"/>
  <c r="G35" i="4"/>
  <c r="AD35" i="4"/>
  <c r="AB35" i="4"/>
  <c r="AC35" i="4"/>
  <c r="U17" i="4"/>
  <c r="T17" i="4"/>
  <c r="V17" i="4"/>
  <c r="AS9" i="4"/>
  <c r="AP9" i="4"/>
  <c r="AQ9" i="4"/>
  <c r="AR9" i="4"/>
  <c r="AS13" i="4"/>
  <c r="AP13" i="4"/>
  <c r="AQ13" i="4"/>
  <c r="AR13" i="4"/>
  <c r="X17" i="4"/>
  <c r="Y17" i="4"/>
  <c r="Z17" i="4"/>
  <c r="K35" i="4"/>
  <c r="L35" i="4"/>
  <c r="M35" i="4"/>
  <c r="AS6" i="4"/>
  <c r="AQ6" i="4"/>
  <c r="AR6" i="4"/>
  <c r="AP6" i="4"/>
  <c r="AS10" i="4"/>
  <c r="AQ10" i="4"/>
  <c r="AR10" i="4"/>
  <c r="AP10" i="4"/>
  <c r="AS14" i="4"/>
  <c r="AQ14" i="4"/>
  <c r="AR14" i="4"/>
  <c r="AP14" i="4"/>
  <c r="AC17" i="4"/>
  <c r="AD17" i="4"/>
  <c r="AB17" i="4"/>
  <c r="P35" i="4"/>
  <c r="Q35" i="4"/>
  <c r="R35" i="4"/>
  <c r="AS7" i="4"/>
  <c r="AR7" i="4"/>
  <c r="AP7" i="4"/>
  <c r="AQ7" i="4"/>
  <c r="AS11" i="4"/>
  <c r="AR11" i="4"/>
  <c r="AQ11" i="4"/>
  <c r="AP11" i="4"/>
  <c r="AS15" i="4"/>
  <c r="AR15" i="4"/>
  <c r="AP15" i="4"/>
  <c r="AQ15" i="4"/>
  <c r="AH17" i="4"/>
  <c r="AF17" i="4"/>
  <c r="AG17" i="4"/>
  <c r="V35" i="4"/>
  <c r="T35" i="4"/>
  <c r="U35" i="4"/>
  <c r="K17" i="4"/>
  <c r="M17" i="4"/>
  <c r="L17" i="4"/>
  <c r="E17" i="4"/>
  <c r="D17" i="4"/>
  <c r="C17" i="4"/>
  <c r="S52" i="4"/>
  <c r="W35" i="4"/>
  <c r="AM35" i="4" s="1"/>
  <c r="N17" i="4"/>
  <c r="AS5" i="4"/>
  <c r="AJ17" i="4"/>
  <c r="N35" i="4"/>
  <c r="N52" i="4"/>
  <c r="V52" i="4" l="1"/>
  <c r="T52" i="4"/>
  <c r="U52" i="4"/>
  <c r="W52" i="4"/>
  <c r="AN35" i="4"/>
  <c r="AO35" i="4"/>
  <c r="AP35" i="4"/>
  <c r="AO17" i="4"/>
  <c r="AL17" i="4"/>
  <c r="AK17" i="4"/>
  <c r="AM17" i="4"/>
  <c r="AU15" i="4"/>
  <c r="AV15" i="4"/>
  <c r="AT15" i="4"/>
  <c r="AU11" i="4"/>
  <c r="AV11" i="4"/>
  <c r="AT11" i="4"/>
  <c r="AU7" i="4"/>
  <c r="AV7" i="4"/>
  <c r="AT7" i="4"/>
  <c r="AT13" i="4"/>
  <c r="AV13" i="4"/>
  <c r="AU13" i="4"/>
  <c r="AT9" i="4"/>
  <c r="AU9" i="4"/>
  <c r="AV9" i="4"/>
  <c r="AV16" i="4"/>
  <c r="AU16" i="4"/>
  <c r="AT16" i="4"/>
  <c r="AV12" i="4"/>
  <c r="AT12" i="4"/>
  <c r="AU12" i="4"/>
  <c r="AV8" i="4"/>
  <c r="AU8" i="4"/>
  <c r="AT8" i="4"/>
  <c r="AV5" i="4"/>
  <c r="AU5" i="4"/>
  <c r="AT5" i="4"/>
  <c r="AT14" i="4"/>
  <c r="AU14" i="4"/>
  <c r="AV14" i="4"/>
  <c r="AT10" i="4"/>
  <c r="AU10" i="4"/>
  <c r="AV10" i="4"/>
  <c r="AT6" i="4"/>
  <c r="AU6" i="4"/>
  <c r="AV6" i="4"/>
  <c r="AQ35" i="4"/>
  <c r="Y35" i="4"/>
  <c r="Z35" i="4"/>
  <c r="X35" i="4"/>
  <c r="AS17" i="4"/>
  <c r="Y52" i="4" l="1"/>
  <c r="Z52" i="4"/>
  <c r="X52" i="4"/>
  <c r="AA52" i="4"/>
  <c r="AR35" i="4"/>
  <c r="AS35" i="4"/>
  <c r="AT35" i="4"/>
  <c r="AT17" i="4"/>
  <c r="AU17" i="4"/>
  <c r="AV17" i="4"/>
  <c r="AP17" i="4"/>
  <c r="AQ17" i="4"/>
  <c r="AR17" i="4"/>
  <c r="AB52" i="4" l="1"/>
  <c r="AC52" i="4"/>
  <c r="AD52" i="4"/>
</calcChain>
</file>

<file path=xl/sharedStrings.xml><?xml version="1.0" encoding="utf-8"?>
<sst xmlns="http://schemas.openxmlformats.org/spreadsheetml/2006/main" count="165" uniqueCount="39">
  <si>
    <t>начисленно</t>
  </si>
  <si>
    <t>оплачено</t>
  </si>
  <si>
    <t>% поступления</t>
  </si>
  <si>
    <t>услуги по сбору денежных средств</t>
  </si>
  <si>
    <t>итого</t>
  </si>
  <si>
    <t>статья "Общедомовое обслуживание"</t>
  </si>
  <si>
    <t>Остаток (+), Перерасход (-)полученных средств на конец периода</t>
  </si>
  <si>
    <t>итого расход</t>
  </si>
  <si>
    <t>статья "Текущий ремонт"</t>
  </si>
  <si>
    <t>приобретение материалов</t>
  </si>
  <si>
    <t>ООО "Восточно-сибирская инвестиционно-строительная компания</t>
  </si>
  <si>
    <t>период</t>
  </si>
  <si>
    <t>Остаток (+), Перерасход (-)полученных средств на начало периода</t>
  </si>
  <si>
    <t>Прочие</t>
  </si>
  <si>
    <t>доп.раб</t>
  </si>
  <si>
    <t>статья "Содержание жилья, охрана общего имущетсва"</t>
  </si>
  <si>
    <t>г. Иркутск, ул. Трудовая 56/3, 56/2 56/1</t>
  </si>
  <si>
    <t>Отчет о поступлении и использовании средств по содержанию и ремонту многоквартирного дома за январь-декабрь 2014г</t>
  </si>
  <si>
    <t>статья "Домофон"</t>
  </si>
  <si>
    <t>Итого</t>
  </si>
  <si>
    <t>обслуживание системы "Домофон</t>
  </si>
  <si>
    <t>итого начисленно</t>
  </si>
  <si>
    <t xml:space="preserve"> в т.ч. 56/1</t>
  </si>
  <si>
    <t xml:space="preserve"> в т.ч.56/2</t>
  </si>
  <si>
    <t xml:space="preserve"> в т.ч.56/3</t>
  </si>
  <si>
    <t>Итого остаток (+), Перерасход (-)полученных средств на начало периода</t>
  </si>
  <si>
    <t>Итого оплачено</t>
  </si>
  <si>
    <t>Итого услуги по управлению многоквартирным домом</t>
  </si>
  <si>
    <t>Итого налоги</t>
  </si>
  <si>
    <t>Итого аренда</t>
  </si>
  <si>
    <t>Итого вывоз ТБО</t>
  </si>
  <si>
    <t>Итого обслуживание лифтов</t>
  </si>
  <si>
    <t>Итого услуги по сбору денежных средств</t>
  </si>
  <si>
    <t>Итого расход</t>
  </si>
  <si>
    <t>Итого обслуживание приборов учета</t>
  </si>
  <si>
    <t>Итого начисленно</t>
  </si>
  <si>
    <t>Итого содержание придомовой территории</t>
  </si>
  <si>
    <t>Итого освещение мест общего пользования</t>
  </si>
  <si>
    <t>Итого ремонт кабельной линии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</si>
</sst>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name val="Calibri"/>
      <family val="2"/>
      <charset val="204"/>
      <scheme val="minor"/>
    </font>
    <font>
      <sz val="12"/>
      <name val="Arial"/>
      <family val="2"/>
    </font>
    <font>
      <i/>
      <sz val="10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i/>
      <sz val="9"/>
      <name val="Arial"/>
      <family val="2"/>
    </font>
    <font>
      <i/>
      <sz val="10"/>
      <name val="Arial"/>
      <family val="2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17" fontId="2" fillId="0" borderId="1" xfId="0" applyNumberFormat="1" applyFont="1" applyFill="1" applyBorder="1"/>
    <xf numFmtId="4" fontId="3" fillId="0" borderId="1" xfId="1" applyNumberFormat="1" applyFont="1" applyFill="1" applyBorder="1" applyAlignment="1">
      <alignment horizontal="right" vertical="top"/>
    </xf>
    <xf numFmtId="2" fontId="2" fillId="0" borderId="1" xfId="0" applyNumberFormat="1" applyFont="1" applyFill="1" applyBorder="1"/>
    <xf numFmtId="1" fontId="2" fillId="0" borderId="1" xfId="0" applyNumberFormat="1" applyFont="1" applyFill="1" applyBorder="1"/>
    <xf numFmtId="4" fontId="2" fillId="0" borderId="1" xfId="0" applyNumberFormat="1" applyFont="1" applyFill="1" applyBorder="1"/>
    <xf numFmtId="4" fontId="2" fillId="0" borderId="0" xfId="0" applyNumberFormat="1" applyFont="1" applyFill="1"/>
    <xf numFmtId="17" fontId="2" fillId="0" borderId="0" xfId="0" applyNumberFormat="1" applyFont="1" applyFill="1"/>
    <xf numFmtId="0" fontId="2" fillId="0" borderId="1" xfId="0" applyNumberFormat="1" applyFont="1" applyFill="1" applyBorder="1"/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4" fontId="6" fillId="0" borderId="1" xfId="1" applyNumberFormat="1" applyFont="1" applyFill="1" applyBorder="1" applyAlignment="1">
      <alignment horizontal="right" vertical="top"/>
    </xf>
    <xf numFmtId="0" fontId="5" fillId="0" borderId="1" xfId="0" applyFont="1" applyFill="1" applyBorder="1"/>
    <xf numFmtId="0" fontId="4" fillId="0" borderId="1" xfId="0" applyFont="1" applyFill="1" applyBorder="1"/>
    <xf numFmtId="4" fontId="7" fillId="0" borderId="1" xfId="1" applyNumberFormat="1" applyFont="1" applyFill="1" applyBorder="1" applyAlignment="1">
      <alignment horizontal="right" vertical="top"/>
    </xf>
    <xf numFmtId="2" fontId="8" fillId="0" borderId="1" xfId="0" applyNumberFormat="1" applyFont="1" applyFill="1" applyBorder="1"/>
    <xf numFmtId="0" fontId="8" fillId="0" borderId="1" xfId="0" applyFont="1" applyFill="1" applyBorder="1"/>
    <xf numFmtId="4" fontId="4" fillId="0" borderId="1" xfId="1" applyNumberFormat="1" applyFont="1" applyFill="1" applyBorder="1" applyAlignment="1">
      <alignment horizontal="right" vertical="top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1"/>
  <sheetViews>
    <sheetView tabSelected="1" topLeftCell="M49" zoomScaleNormal="100" workbookViewId="0">
      <selection activeCell="AB69" sqref="AB69:AD69"/>
    </sheetView>
  </sheetViews>
  <sheetFormatPr defaultColWidth="13.42578125" defaultRowHeight="15.75" x14ac:dyDescent="0.25"/>
  <cols>
    <col min="1" max="1" width="10" style="1" customWidth="1"/>
    <col min="2" max="2" width="13.42578125" style="1"/>
    <col min="3" max="3" width="11.28515625" style="1" customWidth="1"/>
    <col min="4" max="4" width="11.42578125" style="1" customWidth="1"/>
    <col min="5" max="5" width="10.7109375" style="1" customWidth="1"/>
    <col min="6" max="6" width="13.42578125" style="1"/>
    <col min="7" max="8" width="11.140625" style="1" customWidth="1"/>
    <col min="9" max="9" width="11.7109375" style="1" customWidth="1"/>
    <col min="10" max="10" width="14.7109375" style="1" bestFit="1" customWidth="1"/>
    <col min="11" max="11" width="12.42578125" style="1" customWidth="1"/>
    <col min="12" max="12" width="12.140625" style="1" customWidth="1"/>
    <col min="13" max="13" width="13.140625" style="1" customWidth="1"/>
    <col min="14" max="14" width="8.85546875" style="1" customWidth="1"/>
    <col min="15" max="15" width="11.7109375" style="1" customWidth="1"/>
    <col min="16" max="16" width="10.85546875" style="1" customWidth="1"/>
    <col min="17" max="17" width="10.42578125" style="1" customWidth="1"/>
    <col min="18" max="18" width="11.42578125" style="1" customWidth="1"/>
    <col min="19" max="19" width="13.42578125" style="1"/>
    <col min="20" max="20" width="10.42578125" style="1" customWidth="1"/>
    <col min="21" max="21" width="11.140625" style="1" customWidth="1"/>
    <col min="22" max="22" width="11.28515625" style="1" customWidth="1"/>
    <col min="23" max="23" width="11" style="1" customWidth="1"/>
    <col min="24" max="24" width="10.28515625" style="1" customWidth="1"/>
    <col min="25" max="25" width="10.42578125" style="1" customWidth="1"/>
    <col min="26" max="26" width="9.42578125" style="1" customWidth="1"/>
    <col min="27" max="27" width="12.140625" style="1" customWidth="1"/>
    <col min="28" max="28" width="9.28515625" style="1" customWidth="1"/>
    <col min="29" max="29" width="8.5703125" style="1" customWidth="1"/>
    <col min="30" max="30" width="10.140625" style="1" customWidth="1"/>
    <col min="31" max="31" width="8.28515625" style="1" customWidth="1"/>
    <col min="32" max="32" width="10.140625" style="1" customWidth="1"/>
    <col min="33" max="33" width="11.140625" style="1" customWidth="1"/>
    <col min="34" max="34" width="10.5703125" style="1" customWidth="1"/>
    <col min="35" max="35" width="13.42578125" style="1"/>
    <col min="36" max="36" width="11.7109375" style="1" customWidth="1"/>
    <col min="37" max="37" width="10.140625" style="1" customWidth="1"/>
    <col min="38" max="38" width="11.140625" style="1" customWidth="1"/>
    <col min="39" max="39" width="10.42578125" style="1" customWidth="1"/>
    <col min="40" max="40" width="11.5703125" style="1" customWidth="1"/>
    <col min="41" max="41" width="13.42578125" style="1"/>
    <col min="42" max="42" width="11.42578125" style="1" customWidth="1"/>
    <col min="43" max="43" width="11.7109375" style="1" customWidth="1"/>
    <col min="44" max="44" width="11.85546875" style="1" customWidth="1"/>
    <col min="45" max="45" width="12.42578125" style="1" customWidth="1"/>
    <col min="46" max="46" width="13" style="1" customWidth="1"/>
    <col min="47" max="47" width="12.7109375" style="1" customWidth="1"/>
    <col min="48" max="48" width="13" style="1" customWidth="1"/>
    <col min="49" max="16384" width="13.42578125" style="1"/>
  </cols>
  <sheetData>
    <row r="1" spans="1:49" x14ac:dyDescent="0.25">
      <c r="F1" s="1" t="s">
        <v>17</v>
      </c>
    </row>
    <row r="2" spans="1:49" x14ac:dyDescent="0.25">
      <c r="A2" s="1" t="s">
        <v>16</v>
      </c>
      <c r="N2" s="1" t="s">
        <v>10</v>
      </c>
    </row>
    <row r="3" spans="1:49" x14ac:dyDescent="0.25">
      <c r="S3" s="1" t="s">
        <v>15</v>
      </c>
    </row>
    <row r="4" spans="1:49" ht="143.25" customHeight="1" x14ac:dyDescent="0.25">
      <c r="A4" s="2" t="s">
        <v>11</v>
      </c>
      <c r="B4" s="3" t="s">
        <v>25</v>
      </c>
      <c r="C4" s="12" t="s">
        <v>22</v>
      </c>
      <c r="D4" s="12" t="s">
        <v>23</v>
      </c>
      <c r="E4" s="12" t="s">
        <v>24</v>
      </c>
      <c r="F4" s="3" t="s">
        <v>21</v>
      </c>
      <c r="G4" s="14" t="s">
        <v>22</v>
      </c>
      <c r="H4" s="14" t="s">
        <v>23</v>
      </c>
      <c r="I4" s="14" t="s">
        <v>24</v>
      </c>
      <c r="J4" s="3" t="s">
        <v>26</v>
      </c>
      <c r="K4" s="12" t="s">
        <v>22</v>
      </c>
      <c r="L4" s="12" t="s">
        <v>23</v>
      </c>
      <c r="M4" s="12" t="s">
        <v>24</v>
      </c>
      <c r="N4" s="3" t="s">
        <v>2</v>
      </c>
      <c r="O4" s="3" t="s">
        <v>27</v>
      </c>
      <c r="P4" s="12" t="s">
        <v>22</v>
      </c>
      <c r="Q4" s="12" t="s">
        <v>23</v>
      </c>
      <c r="R4" s="12" t="s">
        <v>24</v>
      </c>
      <c r="S4" s="3" t="s">
        <v>28</v>
      </c>
      <c r="T4" s="12" t="s">
        <v>22</v>
      </c>
      <c r="U4" s="12" t="s">
        <v>23</v>
      </c>
      <c r="V4" s="12" t="s">
        <v>24</v>
      </c>
      <c r="W4" s="3" t="s">
        <v>29</v>
      </c>
      <c r="X4" s="12" t="s">
        <v>22</v>
      </c>
      <c r="Y4" s="12" t="s">
        <v>23</v>
      </c>
      <c r="Z4" s="12" t="s">
        <v>24</v>
      </c>
      <c r="AA4" s="3" t="s">
        <v>30</v>
      </c>
      <c r="AB4" s="12" t="s">
        <v>22</v>
      </c>
      <c r="AC4" s="12" t="s">
        <v>23</v>
      </c>
      <c r="AD4" s="12" t="s">
        <v>24</v>
      </c>
      <c r="AE4" s="3" t="s">
        <v>31</v>
      </c>
      <c r="AF4" s="12" t="s">
        <v>22</v>
      </c>
      <c r="AG4" s="12" t="s">
        <v>23</v>
      </c>
      <c r="AH4" s="12" t="s">
        <v>24</v>
      </c>
      <c r="AI4" s="3" t="s">
        <v>13</v>
      </c>
      <c r="AJ4" s="3" t="s">
        <v>32</v>
      </c>
      <c r="AK4" s="12" t="s">
        <v>22</v>
      </c>
      <c r="AL4" s="12" t="s">
        <v>23</v>
      </c>
      <c r="AM4" s="12" t="s">
        <v>24</v>
      </c>
      <c r="AN4" s="3" t="s">
        <v>14</v>
      </c>
      <c r="AO4" s="3" t="s">
        <v>33</v>
      </c>
      <c r="AP4" s="12" t="s">
        <v>22</v>
      </c>
      <c r="AQ4" s="12" t="s">
        <v>23</v>
      </c>
      <c r="AR4" s="12" t="s">
        <v>24</v>
      </c>
      <c r="AS4" s="3" t="s">
        <v>6</v>
      </c>
      <c r="AT4" s="12" t="s">
        <v>22</v>
      </c>
      <c r="AU4" s="12" t="s">
        <v>23</v>
      </c>
      <c r="AV4" s="12" t="s">
        <v>24</v>
      </c>
    </row>
    <row r="5" spans="1:49" x14ac:dyDescent="0.25">
      <c r="A5" s="4">
        <v>41640</v>
      </c>
      <c r="B5" s="2">
        <v>-83840.570000000007</v>
      </c>
      <c r="C5" s="13">
        <f>B5*0.30458446</f>
        <v>-25536.534739542203</v>
      </c>
      <c r="D5" s="13">
        <f>B5*0.238258139</f>
        <v>-19975.698180899231</v>
      </c>
      <c r="E5" s="13">
        <f>B5*0.457157401</f>
        <v>-38328.337079558572</v>
      </c>
      <c r="F5" s="5">
        <v>652318.74</v>
      </c>
      <c r="G5" s="15">
        <f>F5*0.30458446</f>
        <v>198686.15117078039</v>
      </c>
      <c r="H5" s="15">
        <f>F5*0.238258139</f>
        <v>155420.24902722487</v>
      </c>
      <c r="I5" s="15">
        <f>F5*0.457157401</f>
        <v>298212.33980199473</v>
      </c>
      <c r="J5" s="5">
        <v>502908.11</v>
      </c>
      <c r="K5" s="18">
        <f>J5*0.30458446</f>
        <v>153177.9951139706</v>
      </c>
      <c r="L5" s="18">
        <f>J5*0.238258139</f>
        <v>119821.95037660729</v>
      </c>
      <c r="M5" s="18">
        <f>J5*0.457157401</f>
        <v>229908.16450942212</v>
      </c>
      <c r="N5" s="6"/>
      <c r="O5" s="7">
        <v>487398.97</v>
      </c>
      <c r="P5" s="13">
        <f>O5*0.30458446</f>
        <v>148454.15208200619</v>
      </c>
      <c r="Q5" s="13">
        <f>O5*0.238258139</f>
        <v>116126.77154271683</v>
      </c>
      <c r="R5" s="13">
        <f>O5*0.457157401</f>
        <v>222818.04637527696</v>
      </c>
      <c r="S5" s="2">
        <v>91061</v>
      </c>
      <c r="T5" s="19">
        <f>S5*0.30458446</f>
        <v>27735.765512059999</v>
      </c>
      <c r="U5" s="19">
        <f>S5*0.238258139</f>
        <v>21696.024395479002</v>
      </c>
      <c r="V5" s="19">
        <f>S5*0.457157401</f>
        <v>41629.210092460999</v>
      </c>
      <c r="W5" s="2">
        <v>61240</v>
      </c>
      <c r="X5" s="13">
        <f>W5*0.30458446</f>
        <v>18652.752330399999</v>
      </c>
      <c r="Y5" s="13">
        <f>W5*0.238258139</f>
        <v>14590.92843236</v>
      </c>
      <c r="Z5" s="13">
        <f>W5*0.457157401</f>
        <v>27996.319237240001</v>
      </c>
      <c r="AA5" s="2">
        <v>24352.799999999999</v>
      </c>
      <c r="AB5" s="13">
        <f>AA5*0.30458446</f>
        <v>7417.4844374879995</v>
      </c>
      <c r="AC5" s="13">
        <f>AA5*0.238258139</f>
        <v>5802.2528074392003</v>
      </c>
      <c r="AD5" s="17">
        <f>AA5*0.457157401</f>
        <v>11133.0627550728</v>
      </c>
      <c r="AE5" s="2">
        <v>77677.440000000002</v>
      </c>
      <c r="AF5" s="13">
        <f>AE5*0.30458446</f>
        <v>23659.3411165824</v>
      </c>
      <c r="AG5" s="13">
        <f>AE5*0.238258139</f>
        <v>18507.28229668416</v>
      </c>
      <c r="AH5" s="13">
        <f>AE5*0.457157401</f>
        <v>35510.816586733439</v>
      </c>
      <c r="AI5" s="2"/>
      <c r="AJ5" s="6">
        <f>J5*2%</f>
        <v>10058.162200000001</v>
      </c>
      <c r="AK5" s="13">
        <f>AJ5*0.30458446</f>
        <v>3063.5599022794122</v>
      </c>
      <c r="AL5" s="13">
        <f>AJ5*0.238258139</f>
        <v>2396.4390075321462</v>
      </c>
      <c r="AM5" s="13">
        <f>AJ5*0.457157401</f>
        <v>4598.1632901884423</v>
      </c>
      <c r="AN5" s="2"/>
      <c r="AO5" s="6">
        <f>AN5+AJ5+AI5+AE5+AA5+W5+S5+O5</f>
        <v>751788.37219999998</v>
      </c>
      <c r="AP5" s="13">
        <f>AO5*0.30458446</f>
        <v>228983.05538081602</v>
      </c>
      <c r="AQ5" s="13">
        <f>AO5*0.238258139</f>
        <v>179119.69848221133</v>
      </c>
      <c r="AR5" s="13">
        <f>AO5*0.457157401</f>
        <v>343685.61833697266</v>
      </c>
      <c r="AS5" s="8">
        <f>J5-AO5+B5</f>
        <v>-332720.8322</v>
      </c>
      <c r="AT5" s="17">
        <f>AS5*0.30458446</f>
        <v>-101341.59500638761</v>
      </c>
      <c r="AU5" s="17">
        <f>AS5*0.238258139</f>
        <v>-79273.446286503284</v>
      </c>
      <c r="AV5" s="17">
        <f>AS5*0.457157401</f>
        <v>-152105.79090710913</v>
      </c>
    </row>
    <row r="6" spans="1:49" x14ac:dyDescent="0.25">
      <c r="A6" s="4">
        <v>41671</v>
      </c>
      <c r="B6" s="2">
        <v>24141.13</v>
      </c>
      <c r="C6" s="13">
        <f t="shared" ref="C6:C17" si="0">B6*0.30458446</f>
        <v>7353.0130448398004</v>
      </c>
      <c r="D6" s="13">
        <f t="shared" ref="D6:D17" si="1">B6*0.238258139</f>
        <v>5751.8207071570705</v>
      </c>
      <c r="E6" s="13">
        <f t="shared" ref="E6:E17" si="2">B6*0.457157401</f>
        <v>11036.296248003131</v>
      </c>
      <c r="F6" s="5">
        <v>653373.55000000005</v>
      </c>
      <c r="G6" s="15">
        <f t="shared" ref="G6:G16" si="3">F6*0.30458446</f>
        <v>199007.429905033</v>
      </c>
      <c r="H6" s="15">
        <f t="shared" ref="H6:H16" si="4">F6*0.238258139</f>
        <v>155671.56609482347</v>
      </c>
      <c r="I6" s="15">
        <f t="shared" ref="I6:I16" si="5">F6*0.457157401</f>
        <v>298694.5540001436</v>
      </c>
      <c r="J6" s="5">
        <v>593853.34</v>
      </c>
      <c r="K6" s="18">
        <f t="shared" ref="K6:K17" si="6">J6*0.30458446</f>
        <v>180878.49888309638</v>
      </c>
      <c r="L6" s="18">
        <f t="shared" ref="L6:L17" si="7">J6*0.238258139</f>
        <v>141490.39162733426</v>
      </c>
      <c r="M6" s="18">
        <f t="shared" ref="M6:M17" si="8">J6*0.457157401</f>
        <v>271484.44948956935</v>
      </c>
      <c r="N6" s="6"/>
      <c r="O6" s="7">
        <v>571352</v>
      </c>
      <c r="P6" s="13">
        <f t="shared" ref="P6:P17" si="9">O6*0.30458446</f>
        <v>174024.94038992</v>
      </c>
      <c r="Q6" s="13">
        <f t="shared" ref="Q6:Q17" si="10">O6*0.238258139</f>
        <v>136129.264233928</v>
      </c>
      <c r="R6" s="13">
        <f t="shared" ref="R6:R17" si="11">O6*0.457157401</f>
        <v>261197.795376152</v>
      </c>
      <c r="S6" s="2">
        <v>0</v>
      </c>
      <c r="T6" s="19">
        <f t="shared" ref="T6:T17" si="12">S6*0.30458446</f>
        <v>0</v>
      </c>
      <c r="U6" s="19">
        <f t="shared" ref="U6:U17" si="13">S6*0.238258139</f>
        <v>0</v>
      </c>
      <c r="V6" s="19">
        <f t="shared" ref="V6:V17" si="14">S6*0.457157401</f>
        <v>0</v>
      </c>
      <c r="W6" s="2">
        <v>61240</v>
      </c>
      <c r="X6" s="13">
        <f t="shared" ref="X6:X17" si="15">W6*0.30458446</f>
        <v>18652.752330399999</v>
      </c>
      <c r="Y6" s="13">
        <f t="shared" ref="Y6:Y17" si="16">W6*0.238258139</f>
        <v>14590.92843236</v>
      </c>
      <c r="Z6" s="13">
        <f t="shared" ref="Z6:Z17" si="17">W6*0.457157401</f>
        <v>27996.319237240001</v>
      </c>
      <c r="AA6" s="2">
        <v>24352.799999999999</v>
      </c>
      <c r="AB6" s="13">
        <f t="shared" ref="AB6:AB17" si="18">AA6*0.30458446</f>
        <v>7417.4844374879995</v>
      </c>
      <c r="AC6" s="13">
        <f t="shared" ref="AC6:AC17" si="19">AA6*0.238258139</f>
        <v>5802.2528074392003</v>
      </c>
      <c r="AD6" s="17">
        <f t="shared" ref="AD6:AD17" si="20">AA6*0.457157401</f>
        <v>11133.0627550728</v>
      </c>
      <c r="AE6" s="2">
        <v>67000</v>
      </c>
      <c r="AF6" s="13">
        <f t="shared" ref="AF6:AF17" si="21">AE6*0.30458446</f>
        <v>20407.158820000001</v>
      </c>
      <c r="AG6" s="13">
        <f t="shared" ref="AG6:AG17" si="22">AE6*0.238258139</f>
        <v>15963.295313000001</v>
      </c>
      <c r="AH6" s="13">
        <f t="shared" ref="AH6:AH17" si="23">AE6*0.457157401</f>
        <v>30629.545867000001</v>
      </c>
      <c r="AI6" s="2"/>
      <c r="AJ6" s="6">
        <f t="shared" ref="AJ6:AJ16" si="24">J6*2%</f>
        <v>11877.066799999999</v>
      </c>
      <c r="AK6" s="13">
        <f t="shared" ref="AK6:AK17" si="25">AJ6*0.30458446</f>
        <v>3617.5699776619276</v>
      </c>
      <c r="AL6" s="13">
        <f t="shared" ref="AL6:AL17" si="26">AJ6*0.238258139</f>
        <v>2829.8078325466849</v>
      </c>
      <c r="AM6" s="13">
        <f t="shared" ref="AM6:AM17" si="27">AJ6*0.457157401</f>
        <v>5429.6889897913861</v>
      </c>
      <c r="AN6" s="2"/>
      <c r="AO6" s="2">
        <f t="shared" ref="AO6:AO17" si="28">AN6+AJ6+AI6+AE6+AA6+W6+S6+O6</f>
        <v>735821.86679999996</v>
      </c>
      <c r="AP6" s="13">
        <f t="shared" ref="AP6:AP17" si="29">AO6*0.30458446</f>
        <v>224119.90595546991</v>
      </c>
      <c r="AQ6" s="13">
        <f t="shared" ref="AQ6:AQ17" si="30">AO6*0.238258139</f>
        <v>175315.54861927388</v>
      </c>
      <c r="AR6" s="13">
        <f t="shared" ref="AR6:AR17" si="31">AO6*0.457157401</f>
        <v>336386.41222525621</v>
      </c>
      <c r="AS6" s="8">
        <f t="shared" ref="AS6:AS17" si="32">J6-AO6+B6</f>
        <v>-117827.39679999999</v>
      </c>
      <c r="AT6" s="17">
        <f t="shared" ref="AT6:AT17" si="33">AS6*0.30458446</f>
        <v>-35888.394027533723</v>
      </c>
      <c r="AU6" s="17">
        <f t="shared" ref="AU6:AU17" si="34">AS6*0.238258139</f>
        <v>-28073.336284782552</v>
      </c>
      <c r="AV6" s="17">
        <f t="shared" ref="AV6:AV17" si="35">AS6*0.457157401</f>
        <v>-53865.666487683717</v>
      </c>
      <c r="AW6" s="9"/>
    </row>
    <row r="7" spans="1:49" x14ac:dyDescent="0.25">
      <c r="A7" s="4">
        <v>41699</v>
      </c>
      <c r="B7" s="2">
        <v>-45385.52</v>
      </c>
      <c r="C7" s="13">
        <f t="shared" si="0"/>
        <v>-13823.724101019199</v>
      </c>
      <c r="D7" s="13">
        <f t="shared" si="1"/>
        <v>-10813.46953274728</v>
      </c>
      <c r="E7" s="13">
        <f t="shared" si="2"/>
        <v>-20748.326366233519</v>
      </c>
      <c r="F7" s="5">
        <v>660154.71</v>
      </c>
      <c r="G7" s="15">
        <f t="shared" si="3"/>
        <v>201072.86586180658</v>
      </c>
      <c r="H7" s="15">
        <f t="shared" si="4"/>
        <v>157287.23265668468</v>
      </c>
      <c r="I7" s="15">
        <f t="shared" si="5"/>
        <v>301794.61148150871</v>
      </c>
      <c r="J7" s="5">
        <v>689392.81</v>
      </c>
      <c r="K7" s="18">
        <f t="shared" si="6"/>
        <v>209978.33676173261</v>
      </c>
      <c r="L7" s="18">
        <f t="shared" si="7"/>
        <v>164253.44795058062</v>
      </c>
      <c r="M7" s="18">
        <f t="shared" si="8"/>
        <v>315161.02528768685</v>
      </c>
      <c r="N7" s="6"/>
      <c r="O7" s="7">
        <v>486590.84</v>
      </c>
      <c r="P7" s="13">
        <f t="shared" si="9"/>
        <v>148208.0082423464</v>
      </c>
      <c r="Q7" s="13">
        <f t="shared" si="10"/>
        <v>115934.22799284678</v>
      </c>
      <c r="R7" s="13">
        <f t="shared" si="11"/>
        <v>222448.60376480687</v>
      </c>
      <c r="S7" s="2">
        <v>109499</v>
      </c>
      <c r="T7" s="19">
        <f t="shared" si="12"/>
        <v>33351.693785540003</v>
      </c>
      <c r="U7" s="19">
        <f t="shared" si="13"/>
        <v>26089.027962361</v>
      </c>
      <c r="V7" s="19">
        <f t="shared" si="14"/>
        <v>50058.278252099</v>
      </c>
      <c r="W7" s="2">
        <v>61240</v>
      </c>
      <c r="X7" s="13">
        <f t="shared" si="15"/>
        <v>18652.752330399999</v>
      </c>
      <c r="Y7" s="13">
        <f t="shared" si="16"/>
        <v>14590.92843236</v>
      </c>
      <c r="Z7" s="13">
        <f t="shared" si="17"/>
        <v>27996.319237240001</v>
      </c>
      <c r="AA7" s="2">
        <v>24352.799999999999</v>
      </c>
      <c r="AB7" s="13">
        <f t="shared" si="18"/>
        <v>7417.4844374879995</v>
      </c>
      <c r="AC7" s="13">
        <f t="shared" si="19"/>
        <v>5802.2528074392003</v>
      </c>
      <c r="AD7" s="17">
        <f t="shared" si="20"/>
        <v>11133.0627550728</v>
      </c>
      <c r="AE7" s="2">
        <v>67000</v>
      </c>
      <c r="AF7" s="13">
        <f t="shared" si="21"/>
        <v>20407.158820000001</v>
      </c>
      <c r="AG7" s="13">
        <f t="shared" si="22"/>
        <v>15963.295313000001</v>
      </c>
      <c r="AH7" s="13">
        <f t="shared" si="23"/>
        <v>30629.545867000001</v>
      </c>
      <c r="AI7" s="2"/>
      <c r="AJ7" s="6">
        <f t="shared" si="24"/>
        <v>13787.856200000002</v>
      </c>
      <c r="AK7" s="13">
        <f t="shared" si="25"/>
        <v>4199.5667352346527</v>
      </c>
      <c r="AL7" s="13">
        <f t="shared" si="26"/>
        <v>3285.0689590116126</v>
      </c>
      <c r="AM7" s="13">
        <f t="shared" si="27"/>
        <v>6303.2205057537376</v>
      </c>
      <c r="AN7" s="2"/>
      <c r="AO7" s="2">
        <f t="shared" si="28"/>
        <v>762470.49620000005</v>
      </c>
      <c r="AP7" s="13">
        <f t="shared" si="29"/>
        <v>232236.66435100907</v>
      </c>
      <c r="AQ7" s="13">
        <f t="shared" si="30"/>
        <v>181664.80146701858</v>
      </c>
      <c r="AR7" s="13">
        <f t="shared" si="31"/>
        <v>348569.03038197244</v>
      </c>
      <c r="AS7" s="8">
        <f t="shared" si="32"/>
        <v>-118463.20619999999</v>
      </c>
      <c r="AT7" s="17">
        <f t="shared" si="33"/>
        <v>-36082.051690295651</v>
      </c>
      <c r="AU7" s="17">
        <f t="shared" si="34"/>
        <v>-28224.823049185259</v>
      </c>
      <c r="AV7" s="17">
        <f t="shared" si="35"/>
        <v>-54156.331460519083</v>
      </c>
    </row>
    <row r="8" spans="1:49" x14ac:dyDescent="0.25">
      <c r="A8" s="4">
        <v>41730</v>
      </c>
      <c r="B8" s="2">
        <v>13404.95</v>
      </c>
      <c r="C8" s="13">
        <f t="shared" si="0"/>
        <v>4082.939457077</v>
      </c>
      <c r="D8" s="13">
        <f t="shared" si="1"/>
        <v>3193.8384403880505</v>
      </c>
      <c r="E8" s="13">
        <f t="shared" si="2"/>
        <v>6128.1721025349507</v>
      </c>
      <c r="F8" s="5">
        <v>659504.29</v>
      </c>
      <c r="G8" s="15">
        <f t="shared" si="3"/>
        <v>200874.75803733341</v>
      </c>
      <c r="H8" s="15">
        <f t="shared" si="4"/>
        <v>157132.26479791632</v>
      </c>
      <c r="I8" s="15">
        <f t="shared" si="5"/>
        <v>301497.26716475032</v>
      </c>
      <c r="J8" s="5">
        <v>787318.23</v>
      </c>
      <c r="K8" s="18">
        <f t="shared" si="6"/>
        <v>239804.89793270579</v>
      </c>
      <c r="L8" s="18">
        <f t="shared" si="7"/>
        <v>187584.97628057396</v>
      </c>
      <c r="M8" s="18">
        <f t="shared" si="8"/>
        <v>359928.35578672023</v>
      </c>
      <c r="N8" s="6"/>
      <c r="O8" s="7">
        <v>456808</v>
      </c>
      <c r="P8" s="13">
        <f t="shared" si="9"/>
        <v>139136.61800367999</v>
      </c>
      <c r="Q8" s="13">
        <f t="shared" si="10"/>
        <v>108838.22396031201</v>
      </c>
      <c r="R8" s="13">
        <f t="shared" si="11"/>
        <v>208833.15803600801</v>
      </c>
      <c r="S8" s="2">
        <v>208055.96</v>
      </c>
      <c r="T8" s="19">
        <f t="shared" si="12"/>
        <v>63370.6122263816</v>
      </c>
      <c r="U8" s="19">
        <f t="shared" si="13"/>
        <v>49571.025837458437</v>
      </c>
      <c r="V8" s="19">
        <f t="shared" si="14"/>
        <v>95114.321936159962</v>
      </c>
      <c r="W8" s="2">
        <v>61240</v>
      </c>
      <c r="X8" s="13">
        <f t="shared" si="15"/>
        <v>18652.752330399999</v>
      </c>
      <c r="Y8" s="13">
        <f t="shared" si="16"/>
        <v>14590.92843236</v>
      </c>
      <c r="Z8" s="13">
        <f t="shared" si="17"/>
        <v>27996.319237240001</v>
      </c>
      <c r="AA8" s="2">
        <v>24352.799999999999</v>
      </c>
      <c r="AB8" s="13">
        <f t="shared" si="18"/>
        <v>7417.4844374879995</v>
      </c>
      <c r="AC8" s="13">
        <f t="shared" si="19"/>
        <v>5802.2528074392003</v>
      </c>
      <c r="AD8" s="17">
        <f t="shared" si="20"/>
        <v>11133.0627550728</v>
      </c>
      <c r="AE8" s="2">
        <v>67000</v>
      </c>
      <c r="AF8" s="13">
        <f t="shared" si="21"/>
        <v>20407.158820000001</v>
      </c>
      <c r="AG8" s="13">
        <f t="shared" si="22"/>
        <v>15963.295313000001</v>
      </c>
      <c r="AH8" s="13">
        <f t="shared" si="23"/>
        <v>30629.545867000001</v>
      </c>
      <c r="AI8" s="2"/>
      <c r="AJ8" s="6">
        <f t="shared" si="24"/>
        <v>15746.364600000001</v>
      </c>
      <c r="AK8" s="13">
        <f t="shared" si="25"/>
        <v>4796.0979586541162</v>
      </c>
      <c r="AL8" s="13">
        <f t="shared" si="26"/>
        <v>3751.6995256114797</v>
      </c>
      <c r="AM8" s="13">
        <f t="shared" si="27"/>
        <v>7198.567115734405</v>
      </c>
      <c r="AN8" s="2"/>
      <c r="AO8" s="2">
        <f t="shared" si="28"/>
        <v>833203.12459999998</v>
      </c>
      <c r="AP8" s="13">
        <f t="shared" si="29"/>
        <v>253780.7237766037</v>
      </c>
      <c r="AQ8" s="13">
        <f t="shared" si="30"/>
        <v>198517.42587618111</v>
      </c>
      <c r="AR8" s="13">
        <f t="shared" si="31"/>
        <v>380904.97494721517</v>
      </c>
      <c r="AS8" s="8">
        <f t="shared" si="32"/>
        <v>-32479.944599999999</v>
      </c>
      <c r="AT8" s="17">
        <f t="shared" si="33"/>
        <v>-9892.8863868209155</v>
      </c>
      <c r="AU8" s="17">
        <f t="shared" si="34"/>
        <v>-7738.6111552190996</v>
      </c>
      <c r="AV8" s="17">
        <f t="shared" si="35"/>
        <v>-14848.447057959986</v>
      </c>
    </row>
    <row r="9" spans="1:49" x14ac:dyDescent="0.25">
      <c r="A9" s="4">
        <v>41760</v>
      </c>
      <c r="B9" s="2">
        <v>-207183.81</v>
      </c>
      <c r="C9" s="13">
        <f t="shared" si="0"/>
        <v>-63104.968889592601</v>
      </c>
      <c r="D9" s="13">
        <f t="shared" si="1"/>
        <v>-49363.229001529588</v>
      </c>
      <c r="E9" s="13">
        <f t="shared" si="2"/>
        <v>-94715.612108877816</v>
      </c>
      <c r="F9" s="5">
        <v>736040.1</v>
      </c>
      <c r="G9" s="15">
        <f t="shared" si="3"/>
        <v>224186.376396846</v>
      </c>
      <c r="H9" s="15">
        <f t="shared" si="4"/>
        <v>175367.54445537389</v>
      </c>
      <c r="I9" s="15">
        <f t="shared" si="5"/>
        <v>336486.17914778012</v>
      </c>
      <c r="J9" s="5">
        <v>631047.66</v>
      </c>
      <c r="K9" s="18">
        <f t="shared" si="6"/>
        <v>192207.31075536361</v>
      </c>
      <c r="L9" s="18">
        <f t="shared" si="7"/>
        <v>150352.24109190475</v>
      </c>
      <c r="M9" s="18">
        <f t="shared" si="8"/>
        <v>288488.10815273167</v>
      </c>
      <c r="N9" s="6"/>
      <c r="O9" s="7">
        <v>533115.99</v>
      </c>
      <c r="P9" s="13">
        <f t="shared" si="9"/>
        <v>162378.84593151539</v>
      </c>
      <c r="Q9" s="13">
        <f t="shared" si="10"/>
        <v>127019.22364854261</v>
      </c>
      <c r="R9" s="13">
        <f t="shared" si="11"/>
        <v>243717.92041994201</v>
      </c>
      <c r="S9" s="2">
        <v>106377</v>
      </c>
      <c r="T9" s="19">
        <f t="shared" si="12"/>
        <v>32400.781101420002</v>
      </c>
      <c r="U9" s="19">
        <f t="shared" si="13"/>
        <v>25345.186052403002</v>
      </c>
      <c r="V9" s="19">
        <f t="shared" si="14"/>
        <v>48631.032846177004</v>
      </c>
      <c r="W9" s="2">
        <v>61240</v>
      </c>
      <c r="X9" s="13">
        <f t="shared" si="15"/>
        <v>18652.752330399999</v>
      </c>
      <c r="Y9" s="13">
        <f t="shared" si="16"/>
        <v>14590.92843236</v>
      </c>
      <c r="Z9" s="13">
        <f t="shared" si="17"/>
        <v>27996.319237240001</v>
      </c>
      <c r="AA9" s="2">
        <v>24352.799999999999</v>
      </c>
      <c r="AB9" s="13">
        <f t="shared" si="18"/>
        <v>7417.4844374879995</v>
      </c>
      <c r="AC9" s="13">
        <f t="shared" si="19"/>
        <v>5802.2528074392003</v>
      </c>
      <c r="AD9" s="17">
        <f t="shared" si="20"/>
        <v>11133.0627550728</v>
      </c>
      <c r="AE9" s="2">
        <v>67000</v>
      </c>
      <c r="AF9" s="13">
        <f t="shared" si="21"/>
        <v>20407.158820000001</v>
      </c>
      <c r="AG9" s="13">
        <f t="shared" si="22"/>
        <v>15963.295313000001</v>
      </c>
      <c r="AH9" s="13">
        <f t="shared" si="23"/>
        <v>30629.545867000001</v>
      </c>
      <c r="AI9" s="2"/>
      <c r="AJ9" s="6">
        <f t="shared" si="24"/>
        <v>12620.953200000002</v>
      </c>
      <c r="AK9" s="13">
        <f t="shared" si="25"/>
        <v>3844.1462151072724</v>
      </c>
      <c r="AL9" s="13">
        <f t="shared" si="26"/>
        <v>3007.0448218380952</v>
      </c>
      <c r="AM9" s="13">
        <f t="shared" si="27"/>
        <v>5769.7621630546346</v>
      </c>
      <c r="AN9" s="2"/>
      <c r="AO9" s="2">
        <f t="shared" si="28"/>
        <v>804706.74320000003</v>
      </c>
      <c r="AP9" s="13">
        <f t="shared" si="29"/>
        <v>245101.16883593067</v>
      </c>
      <c r="AQ9" s="13">
        <f t="shared" si="30"/>
        <v>191727.93107558292</v>
      </c>
      <c r="AR9" s="13">
        <f t="shared" si="31"/>
        <v>367877.64328848646</v>
      </c>
      <c r="AS9" s="8">
        <f t="shared" si="32"/>
        <v>-380842.89319999999</v>
      </c>
      <c r="AT9" s="17">
        <f t="shared" si="33"/>
        <v>-115998.82697015967</v>
      </c>
      <c r="AU9" s="17">
        <f t="shared" si="34"/>
        <v>-90738.918985207754</v>
      </c>
      <c r="AV9" s="17">
        <f t="shared" si="35"/>
        <v>-174105.14724463256</v>
      </c>
    </row>
    <row r="10" spans="1:49" x14ac:dyDescent="0.25">
      <c r="A10" s="4">
        <v>41791</v>
      </c>
      <c r="B10" s="2">
        <v>-19843.099999999999</v>
      </c>
      <c r="C10" s="13">
        <f t="shared" si="0"/>
        <v>-6043.899898226</v>
      </c>
      <c r="D10" s="13">
        <f t="shared" si="1"/>
        <v>-4727.7800779908994</v>
      </c>
      <c r="E10" s="13">
        <f t="shared" si="2"/>
        <v>-9071.4200237830992</v>
      </c>
      <c r="F10" s="5">
        <v>663705.87</v>
      </c>
      <c r="G10" s="15">
        <f t="shared" si="3"/>
        <v>202154.4940127802</v>
      </c>
      <c r="H10" s="15">
        <f t="shared" si="4"/>
        <v>158133.32542957593</v>
      </c>
      <c r="I10" s="15">
        <f t="shared" si="5"/>
        <v>303418.05055764387</v>
      </c>
      <c r="J10" s="5">
        <v>686060.02</v>
      </c>
      <c r="K10" s="18">
        <f t="shared" si="6"/>
        <v>208963.22071928921</v>
      </c>
      <c r="L10" s="18">
        <f t="shared" si="7"/>
        <v>163459.38360750279</v>
      </c>
      <c r="M10" s="18">
        <f t="shared" si="8"/>
        <v>313637.41567320802</v>
      </c>
      <c r="N10" s="6"/>
      <c r="O10" s="2">
        <v>455778.86</v>
      </c>
      <c r="P10" s="13">
        <f t="shared" si="9"/>
        <v>138823.15795251558</v>
      </c>
      <c r="Q10" s="13">
        <f t="shared" si="10"/>
        <v>108593.02297914153</v>
      </c>
      <c r="R10" s="13">
        <f t="shared" si="11"/>
        <v>208362.67906834287</v>
      </c>
      <c r="S10" s="2">
        <v>81541</v>
      </c>
      <c r="T10" s="19">
        <f t="shared" si="12"/>
        <v>24836.121452859999</v>
      </c>
      <c r="U10" s="19">
        <f t="shared" si="13"/>
        <v>19427.806912199001</v>
      </c>
      <c r="V10" s="19">
        <f t="shared" si="14"/>
        <v>37277.071634941</v>
      </c>
      <c r="W10" s="2">
        <v>61240</v>
      </c>
      <c r="X10" s="13">
        <f t="shared" si="15"/>
        <v>18652.752330399999</v>
      </c>
      <c r="Y10" s="13">
        <f t="shared" si="16"/>
        <v>14590.92843236</v>
      </c>
      <c r="Z10" s="13">
        <f t="shared" si="17"/>
        <v>27996.319237240001</v>
      </c>
      <c r="AA10" s="2">
        <v>24352.799999999999</v>
      </c>
      <c r="AB10" s="13">
        <f t="shared" si="18"/>
        <v>7417.4844374879995</v>
      </c>
      <c r="AC10" s="13">
        <f t="shared" si="19"/>
        <v>5802.2528074392003</v>
      </c>
      <c r="AD10" s="17">
        <f t="shared" si="20"/>
        <v>11133.0627550728</v>
      </c>
      <c r="AE10" s="2">
        <v>92960</v>
      </c>
      <c r="AF10" s="13">
        <f t="shared" si="21"/>
        <v>28314.171401600001</v>
      </c>
      <c r="AG10" s="13">
        <f t="shared" si="22"/>
        <v>22148.476601440001</v>
      </c>
      <c r="AH10" s="13">
        <f t="shared" si="23"/>
        <v>42497.351996960002</v>
      </c>
      <c r="AI10" s="2"/>
      <c r="AJ10" s="6">
        <f t="shared" si="24"/>
        <v>13721.200400000002</v>
      </c>
      <c r="AK10" s="13">
        <f t="shared" si="25"/>
        <v>4179.2644143857842</v>
      </c>
      <c r="AL10" s="13">
        <f t="shared" si="26"/>
        <v>3269.1876721500562</v>
      </c>
      <c r="AM10" s="13">
        <f t="shared" si="27"/>
        <v>6272.7483134641616</v>
      </c>
      <c r="AN10" s="2"/>
      <c r="AO10" s="2">
        <f t="shared" si="28"/>
        <v>729593.86040000001</v>
      </c>
      <c r="AP10" s="13">
        <f t="shared" si="29"/>
        <v>222222.95198924938</v>
      </c>
      <c r="AQ10" s="13">
        <f t="shared" si="30"/>
        <v>173831.67540472982</v>
      </c>
      <c r="AR10" s="13">
        <f t="shared" si="31"/>
        <v>333539.23300602083</v>
      </c>
      <c r="AS10" s="8">
        <f t="shared" si="32"/>
        <v>-63376.940399999985</v>
      </c>
      <c r="AT10" s="17">
        <f t="shared" si="33"/>
        <v>-19303.631168186181</v>
      </c>
      <c r="AU10" s="17">
        <f t="shared" si="34"/>
        <v>-15100.071875217913</v>
      </c>
      <c r="AV10" s="17">
        <f t="shared" si="35"/>
        <v>-28973.237356595895</v>
      </c>
    </row>
    <row r="11" spans="1:49" x14ac:dyDescent="0.25">
      <c r="A11" s="4">
        <v>41821</v>
      </c>
      <c r="B11" s="2">
        <v>-56890.43</v>
      </c>
      <c r="C11" s="13">
        <f t="shared" si="0"/>
        <v>-17327.9409007178</v>
      </c>
      <c r="D11" s="13">
        <f t="shared" si="1"/>
        <v>-13554.60797870977</v>
      </c>
      <c r="E11" s="13">
        <f t="shared" si="2"/>
        <v>-26007.881120572431</v>
      </c>
      <c r="F11" s="5">
        <v>682346.84</v>
      </c>
      <c r="G11" s="15">
        <f t="shared" si="3"/>
        <v>207832.24379410638</v>
      </c>
      <c r="H11" s="15">
        <f t="shared" si="4"/>
        <v>162574.68825093075</v>
      </c>
      <c r="I11" s="15">
        <f t="shared" si="5"/>
        <v>311939.90795496287</v>
      </c>
      <c r="J11" s="5">
        <v>659558.34</v>
      </c>
      <c r="K11" s="18">
        <f t="shared" si="6"/>
        <v>200891.22082739638</v>
      </c>
      <c r="L11" s="18">
        <f t="shared" si="7"/>
        <v>157145.14265032925</v>
      </c>
      <c r="M11" s="18">
        <f t="shared" si="8"/>
        <v>301521.97652227432</v>
      </c>
      <c r="N11" s="6"/>
      <c r="O11" s="2">
        <v>143700.91</v>
      </c>
      <c r="P11" s="13">
        <f t="shared" si="9"/>
        <v>43769.064073858601</v>
      </c>
      <c r="Q11" s="13">
        <f t="shared" si="10"/>
        <v>34237.911389206492</v>
      </c>
      <c r="R11" s="13">
        <f t="shared" si="11"/>
        <v>65693.934536934918</v>
      </c>
      <c r="S11" s="2">
        <v>100803</v>
      </c>
      <c r="T11" s="19">
        <f t="shared" si="12"/>
        <v>30703.027321379999</v>
      </c>
      <c r="U11" s="19">
        <f t="shared" si="13"/>
        <v>24017.135185617</v>
      </c>
      <c r="V11" s="19">
        <f t="shared" si="14"/>
        <v>46082.837493003004</v>
      </c>
      <c r="W11" s="2">
        <v>61240</v>
      </c>
      <c r="X11" s="13">
        <f t="shared" si="15"/>
        <v>18652.752330399999</v>
      </c>
      <c r="Y11" s="13">
        <f t="shared" si="16"/>
        <v>14590.92843236</v>
      </c>
      <c r="Z11" s="13">
        <f t="shared" si="17"/>
        <v>27996.319237240001</v>
      </c>
      <c r="AA11" s="2">
        <v>24352.799999999999</v>
      </c>
      <c r="AB11" s="13">
        <f t="shared" si="18"/>
        <v>7417.4844374879995</v>
      </c>
      <c r="AC11" s="13">
        <f t="shared" si="19"/>
        <v>5802.2528074392003</v>
      </c>
      <c r="AD11" s="17">
        <f t="shared" si="20"/>
        <v>11133.0627550728</v>
      </c>
      <c r="AE11" s="2">
        <v>67000</v>
      </c>
      <c r="AF11" s="13">
        <f t="shared" si="21"/>
        <v>20407.158820000001</v>
      </c>
      <c r="AG11" s="13">
        <f t="shared" si="22"/>
        <v>15963.295313000001</v>
      </c>
      <c r="AH11" s="13">
        <f t="shared" si="23"/>
        <v>30629.545867000001</v>
      </c>
      <c r="AI11" s="2"/>
      <c r="AJ11" s="6">
        <f t="shared" si="24"/>
        <v>13191.166799999999</v>
      </c>
      <c r="AK11" s="13">
        <f t="shared" si="25"/>
        <v>4017.8244165479277</v>
      </c>
      <c r="AL11" s="13">
        <f t="shared" si="26"/>
        <v>3142.9028530065852</v>
      </c>
      <c r="AM11" s="13">
        <f t="shared" si="27"/>
        <v>6030.4395304454865</v>
      </c>
      <c r="AN11" s="2"/>
      <c r="AO11" s="2">
        <f t="shared" si="28"/>
        <v>410287.87679999997</v>
      </c>
      <c r="AP11" s="13">
        <f t="shared" si="29"/>
        <v>124967.31139967452</v>
      </c>
      <c r="AQ11" s="13">
        <f t="shared" si="30"/>
        <v>97754.425980629268</v>
      </c>
      <c r="AR11" s="13">
        <f t="shared" si="31"/>
        <v>187566.13941969618</v>
      </c>
      <c r="AS11" s="8">
        <f t="shared" si="32"/>
        <v>192380.03320000001</v>
      </c>
      <c r="AT11" s="17">
        <f t="shared" si="33"/>
        <v>58595.968527004072</v>
      </c>
      <c r="AU11" s="17">
        <f t="shared" si="34"/>
        <v>45836.108690990215</v>
      </c>
      <c r="AV11" s="17">
        <f t="shared" si="35"/>
        <v>87947.955982005718</v>
      </c>
    </row>
    <row r="12" spans="1:49" x14ac:dyDescent="0.25">
      <c r="A12" s="4">
        <v>41852</v>
      </c>
      <c r="B12" s="2">
        <v>-78101.66</v>
      </c>
      <c r="C12" s="13">
        <f t="shared" si="0"/>
        <v>-23788.551936203603</v>
      </c>
      <c r="D12" s="13">
        <f t="shared" si="1"/>
        <v>-18608.356164410743</v>
      </c>
      <c r="E12" s="13">
        <f t="shared" si="2"/>
        <v>-35704.751899385665</v>
      </c>
      <c r="F12" s="5">
        <v>676351.4</v>
      </c>
      <c r="G12" s="15">
        <f t="shared" si="3"/>
        <v>206006.125939244</v>
      </c>
      <c r="H12" s="15">
        <f t="shared" si="4"/>
        <v>161146.22587404461</v>
      </c>
      <c r="I12" s="15">
        <f t="shared" si="5"/>
        <v>309199.04818671144</v>
      </c>
      <c r="J12" s="5">
        <v>606399.13</v>
      </c>
      <c r="K12" s="18">
        <f t="shared" si="6"/>
        <v>184699.75155551979</v>
      </c>
      <c r="L12" s="18">
        <f t="shared" si="7"/>
        <v>144479.52820501907</v>
      </c>
      <c r="M12" s="18">
        <f t="shared" si="8"/>
        <v>277219.85023946117</v>
      </c>
      <c r="N12" s="6"/>
      <c r="O12" s="2">
        <v>483057.94</v>
      </c>
      <c r="P12" s="13">
        <f t="shared" si="9"/>
        <v>147131.9418036124</v>
      </c>
      <c r="Q12" s="13">
        <f t="shared" si="10"/>
        <v>115092.48581357366</v>
      </c>
      <c r="R12" s="13">
        <f t="shared" si="11"/>
        <v>220833.51238281396</v>
      </c>
      <c r="S12" s="2">
        <v>82141</v>
      </c>
      <c r="T12" s="19">
        <f t="shared" si="12"/>
        <v>25018.872128859999</v>
      </c>
      <c r="U12" s="19">
        <f t="shared" si="13"/>
        <v>19570.761795598999</v>
      </c>
      <c r="V12" s="19">
        <f t="shared" si="14"/>
        <v>37551.366075541002</v>
      </c>
      <c r="W12" s="2">
        <v>61240</v>
      </c>
      <c r="X12" s="13">
        <f t="shared" si="15"/>
        <v>18652.752330399999</v>
      </c>
      <c r="Y12" s="13">
        <f t="shared" si="16"/>
        <v>14590.92843236</v>
      </c>
      <c r="Z12" s="13">
        <f t="shared" si="17"/>
        <v>27996.319237240001</v>
      </c>
      <c r="AA12" s="2">
        <v>24352.799999999999</v>
      </c>
      <c r="AB12" s="13">
        <f t="shared" si="18"/>
        <v>7417.4844374879995</v>
      </c>
      <c r="AC12" s="13">
        <f t="shared" si="19"/>
        <v>5802.2528074392003</v>
      </c>
      <c r="AD12" s="17">
        <f t="shared" si="20"/>
        <v>11133.0627550728</v>
      </c>
      <c r="AE12" s="2">
        <v>67000</v>
      </c>
      <c r="AF12" s="13">
        <f t="shared" si="21"/>
        <v>20407.158820000001</v>
      </c>
      <c r="AG12" s="13">
        <f t="shared" si="22"/>
        <v>15963.295313000001</v>
      </c>
      <c r="AH12" s="13">
        <f t="shared" si="23"/>
        <v>30629.545867000001</v>
      </c>
      <c r="AI12" s="2"/>
      <c r="AJ12" s="6">
        <f t="shared" si="24"/>
        <v>12127.982600000001</v>
      </c>
      <c r="AK12" s="13">
        <f t="shared" si="25"/>
        <v>3693.9950311103962</v>
      </c>
      <c r="AL12" s="13">
        <f t="shared" si="26"/>
        <v>2889.5905641003819</v>
      </c>
      <c r="AM12" s="13">
        <f t="shared" si="27"/>
        <v>5544.3970047892235</v>
      </c>
      <c r="AN12" s="2"/>
      <c r="AO12" s="2">
        <f t="shared" si="28"/>
        <v>729919.72259999998</v>
      </c>
      <c r="AP12" s="13">
        <f t="shared" si="29"/>
        <v>222322.20455147079</v>
      </c>
      <c r="AQ12" s="13">
        <f t="shared" si="30"/>
        <v>173909.31472607225</v>
      </c>
      <c r="AR12" s="13">
        <f t="shared" si="31"/>
        <v>333688.20332245698</v>
      </c>
      <c r="AS12" s="8">
        <f t="shared" si="32"/>
        <v>-201622.25259999998</v>
      </c>
      <c r="AT12" s="17">
        <f t="shared" si="33"/>
        <v>-61411.004932154588</v>
      </c>
      <c r="AU12" s="17">
        <f t="shared" si="34"/>
        <v>-48038.142685463907</v>
      </c>
      <c r="AV12" s="17">
        <f t="shared" si="35"/>
        <v>-92173.104982381483</v>
      </c>
    </row>
    <row r="13" spans="1:49" x14ac:dyDescent="0.25">
      <c r="A13" s="4">
        <v>41883</v>
      </c>
      <c r="B13" s="2">
        <v>157108.03</v>
      </c>
      <c r="C13" s="13">
        <f t="shared" si="0"/>
        <v>47852.664479213803</v>
      </c>
      <c r="D13" s="13">
        <f t="shared" si="1"/>
        <v>37432.266849756168</v>
      </c>
      <c r="E13" s="13">
        <f t="shared" si="2"/>
        <v>71823.098671030035</v>
      </c>
      <c r="F13" s="5">
        <v>682796.25</v>
      </c>
      <c r="G13" s="15">
        <f t="shared" si="3"/>
        <v>207969.12709627501</v>
      </c>
      <c r="H13" s="15">
        <f t="shared" si="4"/>
        <v>162681.76384117876</v>
      </c>
      <c r="I13" s="15">
        <f t="shared" si="5"/>
        <v>312145.35906254628</v>
      </c>
      <c r="J13" s="5">
        <v>569567.57999999996</v>
      </c>
      <c r="K13" s="18">
        <f t="shared" si="6"/>
        <v>173481.43378780677</v>
      </c>
      <c r="L13" s="18">
        <f t="shared" si="7"/>
        <v>135704.11164553362</v>
      </c>
      <c r="M13" s="18">
        <f t="shared" si="8"/>
        <v>260382.03456665957</v>
      </c>
      <c r="N13" s="6"/>
      <c r="O13" s="2">
        <v>460487.76</v>
      </c>
      <c r="P13" s="13">
        <f t="shared" si="9"/>
        <v>140257.41571620959</v>
      </c>
      <c r="Q13" s="13">
        <f t="shared" si="10"/>
        <v>109714.95672987864</v>
      </c>
      <c r="R13" s="13">
        <f t="shared" si="11"/>
        <v>210515.38755391177</v>
      </c>
      <c r="S13" s="2">
        <v>0</v>
      </c>
      <c r="T13" s="19">
        <f t="shared" si="12"/>
        <v>0</v>
      </c>
      <c r="U13" s="19">
        <f t="shared" si="13"/>
        <v>0</v>
      </c>
      <c r="V13" s="19">
        <f t="shared" si="14"/>
        <v>0</v>
      </c>
      <c r="W13" s="2">
        <v>61240</v>
      </c>
      <c r="X13" s="13">
        <f t="shared" si="15"/>
        <v>18652.752330399999</v>
      </c>
      <c r="Y13" s="13">
        <f t="shared" si="16"/>
        <v>14590.92843236</v>
      </c>
      <c r="Z13" s="13">
        <f t="shared" si="17"/>
        <v>27996.319237240001</v>
      </c>
      <c r="AA13" s="2">
        <v>24352.799999999999</v>
      </c>
      <c r="AB13" s="13">
        <f t="shared" si="18"/>
        <v>7417.4844374879995</v>
      </c>
      <c r="AC13" s="13">
        <f t="shared" si="19"/>
        <v>5802.2528074392003</v>
      </c>
      <c r="AD13" s="17">
        <f t="shared" si="20"/>
        <v>11133.0627550728</v>
      </c>
      <c r="AE13" s="2">
        <v>67000</v>
      </c>
      <c r="AF13" s="13">
        <f t="shared" si="21"/>
        <v>20407.158820000001</v>
      </c>
      <c r="AG13" s="13">
        <f t="shared" si="22"/>
        <v>15963.295313000001</v>
      </c>
      <c r="AH13" s="13">
        <f t="shared" si="23"/>
        <v>30629.545867000001</v>
      </c>
      <c r="AI13" s="2"/>
      <c r="AJ13" s="6">
        <f t="shared" si="24"/>
        <v>11391.3516</v>
      </c>
      <c r="AK13" s="13">
        <f t="shared" si="25"/>
        <v>3469.6286757561361</v>
      </c>
      <c r="AL13" s="13">
        <f t="shared" si="26"/>
        <v>2714.0822329106727</v>
      </c>
      <c r="AM13" s="13">
        <f t="shared" si="27"/>
        <v>5207.6406913331921</v>
      </c>
      <c r="AN13" s="2"/>
      <c r="AO13" s="2">
        <f t="shared" si="28"/>
        <v>624471.91159999999</v>
      </c>
      <c r="AP13" s="13">
        <f t="shared" si="29"/>
        <v>190204.43997985375</v>
      </c>
      <c r="AQ13" s="13">
        <f t="shared" si="30"/>
        <v>148785.51551558851</v>
      </c>
      <c r="AR13" s="13">
        <f t="shared" si="31"/>
        <v>285481.95610455779</v>
      </c>
      <c r="AS13" s="8">
        <f t="shared" si="32"/>
        <v>102203.69839999996</v>
      </c>
      <c r="AT13" s="17">
        <f t="shared" si="33"/>
        <v>31129.658287166854</v>
      </c>
      <c r="AU13" s="17">
        <f t="shared" si="34"/>
        <v>24350.862979701269</v>
      </c>
      <c r="AV13" s="17">
        <f t="shared" si="35"/>
        <v>46723.177133131845</v>
      </c>
    </row>
    <row r="14" spans="1:49" x14ac:dyDescent="0.25">
      <c r="A14" s="4">
        <v>41913</v>
      </c>
      <c r="B14" s="2">
        <v>153914.1</v>
      </c>
      <c r="C14" s="13">
        <f t="shared" si="0"/>
        <v>46879.843034885998</v>
      </c>
      <c r="D14" s="13">
        <f t="shared" si="1"/>
        <v>36671.287031859902</v>
      </c>
      <c r="E14" s="13">
        <f t="shared" si="2"/>
        <v>70362.969933254106</v>
      </c>
      <c r="F14" s="5">
        <v>682259.83</v>
      </c>
      <c r="G14" s="15">
        <f t="shared" si="3"/>
        <v>207805.74190024179</v>
      </c>
      <c r="H14" s="15">
        <f t="shared" si="4"/>
        <v>162553.95741025638</v>
      </c>
      <c r="I14" s="15">
        <f t="shared" si="5"/>
        <v>311900.13068950182</v>
      </c>
      <c r="J14" s="5">
        <v>839316.18</v>
      </c>
      <c r="K14" s="18">
        <f t="shared" si="6"/>
        <v>255642.66545456281</v>
      </c>
      <c r="L14" s="18">
        <f t="shared" si="7"/>
        <v>199973.91107938904</v>
      </c>
      <c r="M14" s="18">
        <f t="shared" si="8"/>
        <v>383699.6034660482</v>
      </c>
      <c r="N14" s="6"/>
      <c r="O14" s="2">
        <v>308193.78999999998</v>
      </c>
      <c r="P14" s="13">
        <f t="shared" si="9"/>
        <v>93871.03910250339</v>
      </c>
      <c r="Q14" s="13">
        <f t="shared" si="10"/>
        <v>73429.678856756815</v>
      </c>
      <c r="R14" s="13">
        <f t="shared" si="11"/>
        <v>140893.07204073979</v>
      </c>
      <c r="S14" s="2">
        <v>100251</v>
      </c>
      <c r="T14" s="19">
        <f t="shared" si="12"/>
        <v>30534.896699460001</v>
      </c>
      <c r="U14" s="19">
        <f t="shared" si="13"/>
        <v>23885.616692889002</v>
      </c>
      <c r="V14" s="19">
        <f t="shared" si="14"/>
        <v>45830.486607651001</v>
      </c>
      <c r="W14" s="2">
        <v>61240</v>
      </c>
      <c r="X14" s="13">
        <f t="shared" si="15"/>
        <v>18652.752330399999</v>
      </c>
      <c r="Y14" s="13">
        <f t="shared" si="16"/>
        <v>14590.92843236</v>
      </c>
      <c r="Z14" s="13">
        <f t="shared" si="17"/>
        <v>27996.319237240001</v>
      </c>
      <c r="AA14" s="2">
        <v>24352.799999999999</v>
      </c>
      <c r="AB14" s="13">
        <f t="shared" si="18"/>
        <v>7417.4844374879995</v>
      </c>
      <c r="AC14" s="13">
        <f t="shared" si="19"/>
        <v>5802.2528074392003</v>
      </c>
      <c r="AD14" s="17">
        <f t="shared" si="20"/>
        <v>11133.0627550728</v>
      </c>
      <c r="AE14" s="2">
        <v>67000</v>
      </c>
      <c r="AF14" s="13">
        <f t="shared" si="21"/>
        <v>20407.158820000001</v>
      </c>
      <c r="AG14" s="13">
        <f t="shared" si="22"/>
        <v>15963.295313000001</v>
      </c>
      <c r="AH14" s="13">
        <f t="shared" si="23"/>
        <v>30629.545867000001</v>
      </c>
      <c r="AI14" s="2"/>
      <c r="AJ14" s="6">
        <f t="shared" si="24"/>
        <v>16786.3236</v>
      </c>
      <c r="AK14" s="13">
        <f t="shared" si="25"/>
        <v>5112.8533090912561</v>
      </c>
      <c r="AL14" s="13">
        <f t="shared" si="26"/>
        <v>3999.4782215877804</v>
      </c>
      <c r="AM14" s="13">
        <f t="shared" si="27"/>
        <v>7673.9920693209642</v>
      </c>
      <c r="AN14" s="2"/>
      <c r="AO14" s="2">
        <f t="shared" si="28"/>
        <v>577823.91359999997</v>
      </c>
      <c r="AP14" s="13">
        <f t="shared" si="29"/>
        <v>175996.18469894264</v>
      </c>
      <c r="AQ14" s="13">
        <f t="shared" si="30"/>
        <v>137671.25032403279</v>
      </c>
      <c r="AR14" s="13">
        <f t="shared" si="31"/>
        <v>264156.47857702454</v>
      </c>
      <c r="AS14" s="8">
        <f t="shared" si="32"/>
        <v>415406.36640000006</v>
      </c>
      <c r="AT14" s="17">
        <f t="shared" si="33"/>
        <v>126526.32379050617</v>
      </c>
      <c r="AU14" s="17">
        <f t="shared" si="34"/>
        <v>98973.947787216151</v>
      </c>
      <c r="AV14" s="17">
        <f t="shared" si="35"/>
        <v>189906.09482227775</v>
      </c>
    </row>
    <row r="15" spans="1:49" x14ac:dyDescent="0.25">
      <c r="A15" s="4">
        <v>41944</v>
      </c>
      <c r="B15" s="2">
        <v>108811.05</v>
      </c>
      <c r="C15" s="13">
        <f t="shared" si="0"/>
        <v>33142.154906283002</v>
      </c>
      <c r="D15" s="13">
        <f t="shared" si="1"/>
        <v>25925.118275635952</v>
      </c>
      <c r="E15" s="13">
        <f t="shared" si="2"/>
        <v>49743.776818081053</v>
      </c>
      <c r="F15" s="5">
        <v>681401.87</v>
      </c>
      <c r="G15" s="15">
        <f t="shared" si="3"/>
        <v>207544.42061694019</v>
      </c>
      <c r="H15" s="15">
        <f t="shared" si="4"/>
        <v>162349.54145731992</v>
      </c>
      <c r="I15" s="15">
        <f t="shared" si="5"/>
        <v>311507.90792573988</v>
      </c>
      <c r="J15" s="5">
        <v>667967.89599999995</v>
      </c>
      <c r="K15" s="18">
        <f t="shared" si="6"/>
        <v>203452.64090049613</v>
      </c>
      <c r="L15" s="18">
        <f t="shared" si="7"/>
        <v>159148.78781270553</v>
      </c>
      <c r="M15" s="18">
        <f t="shared" si="8"/>
        <v>305366.46728679829</v>
      </c>
      <c r="N15" s="6"/>
      <c r="O15" s="2">
        <v>332118.15999999997</v>
      </c>
      <c r="P15" s="13">
        <f t="shared" si="9"/>
        <v>101158.03041979359</v>
      </c>
      <c r="Q15" s="13">
        <f t="shared" si="10"/>
        <v>79129.854729704239</v>
      </c>
      <c r="R15" s="13">
        <f t="shared" si="11"/>
        <v>151830.27485050214</v>
      </c>
      <c r="S15" s="2">
        <v>89707</v>
      </c>
      <c r="T15" s="19">
        <f t="shared" si="12"/>
        <v>27323.358153220001</v>
      </c>
      <c r="U15" s="19">
        <f t="shared" si="13"/>
        <v>21373.422875273001</v>
      </c>
      <c r="V15" s="19">
        <f t="shared" si="14"/>
        <v>41010.218971506998</v>
      </c>
      <c r="W15" s="2">
        <v>61240</v>
      </c>
      <c r="X15" s="13">
        <f t="shared" si="15"/>
        <v>18652.752330399999</v>
      </c>
      <c r="Y15" s="13">
        <f t="shared" si="16"/>
        <v>14590.92843236</v>
      </c>
      <c r="Z15" s="13">
        <f t="shared" si="17"/>
        <v>27996.319237240001</v>
      </c>
      <c r="AA15" s="2">
        <v>24352.799999999999</v>
      </c>
      <c r="AB15" s="13">
        <f t="shared" si="18"/>
        <v>7417.4844374879995</v>
      </c>
      <c r="AC15" s="13">
        <f t="shared" si="19"/>
        <v>5802.2528074392003</v>
      </c>
      <c r="AD15" s="17">
        <f t="shared" si="20"/>
        <v>11133.0627550728</v>
      </c>
      <c r="AE15" s="2">
        <v>72000</v>
      </c>
      <c r="AF15" s="13">
        <f t="shared" si="21"/>
        <v>21930.081119999999</v>
      </c>
      <c r="AG15" s="13">
        <f t="shared" si="22"/>
        <v>17154.586008000002</v>
      </c>
      <c r="AH15" s="13">
        <f t="shared" si="23"/>
        <v>32915.332871999999</v>
      </c>
      <c r="AI15" s="2"/>
      <c r="AJ15" s="6">
        <f t="shared" si="24"/>
        <v>13359.357919999999</v>
      </c>
      <c r="AK15" s="13">
        <f t="shared" si="25"/>
        <v>4069.0528180099227</v>
      </c>
      <c r="AL15" s="13">
        <f t="shared" si="26"/>
        <v>3182.9757562541108</v>
      </c>
      <c r="AM15" s="13">
        <f t="shared" si="27"/>
        <v>6107.3293457359659</v>
      </c>
      <c r="AN15" s="2"/>
      <c r="AO15" s="2">
        <f t="shared" si="28"/>
        <v>592777.31791999994</v>
      </c>
      <c r="AP15" s="13">
        <f t="shared" si="29"/>
        <v>180550.75927891152</v>
      </c>
      <c r="AQ15" s="13">
        <f t="shared" si="30"/>
        <v>141234.02060903053</v>
      </c>
      <c r="AR15" s="13">
        <f t="shared" si="31"/>
        <v>270992.53803205793</v>
      </c>
      <c r="AS15" s="8">
        <f t="shared" si="32"/>
        <v>184001.62807999999</v>
      </c>
      <c r="AT15" s="17">
        <f t="shared" si="33"/>
        <v>56044.036527867633</v>
      </c>
      <c r="AU15" s="17">
        <f t="shared" si="34"/>
        <v>43839.885479310942</v>
      </c>
      <c r="AV15" s="17">
        <f t="shared" si="35"/>
        <v>84117.706072821427</v>
      </c>
    </row>
    <row r="16" spans="1:49" x14ac:dyDescent="0.25">
      <c r="A16" s="4">
        <v>41974</v>
      </c>
      <c r="B16" s="2">
        <v>-541662.28</v>
      </c>
      <c r="C16" s="13">
        <f t="shared" si="0"/>
        <v>-164981.91305616882</v>
      </c>
      <c r="D16" s="13">
        <f t="shared" si="1"/>
        <v>-129055.44679929693</v>
      </c>
      <c r="E16" s="13">
        <f t="shared" si="2"/>
        <v>-247624.92014453429</v>
      </c>
      <c r="F16" s="5">
        <v>676332.15</v>
      </c>
      <c r="G16" s="15">
        <f t="shared" si="3"/>
        <v>206000.26268838902</v>
      </c>
      <c r="H16" s="15">
        <f t="shared" si="4"/>
        <v>161141.63940486885</v>
      </c>
      <c r="I16" s="15">
        <f t="shared" si="5"/>
        <v>309190.24790674215</v>
      </c>
      <c r="J16" s="5">
        <v>879417.96</v>
      </c>
      <c r="K16" s="18">
        <f t="shared" si="6"/>
        <v>267857.04446090158</v>
      </c>
      <c r="L16" s="18">
        <f t="shared" si="7"/>
        <v>209528.48655277645</v>
      </c>
      <c r="M16" s="18">
        <f t="shared" si="8"/>
        <v>402032.42898632196</v>
      </c>
      <c r="N16" s="6"/>
      <c r="O16" s="2">
        <v>290368.96999999997</v>
      </c>
      <c r="P16" s="13">
        <f t="shared" si="9"/>
        <v>88441.875928206195</v>
      </c>
      <c r="Q16" s="13">
        <f t="shared" si="10"/>
        <v>69182.770415546824</v>
      </c>
      <c r="R16" s="13">
        <f t="shared" si="11"/>
        <v>132744.32365624697</v>
      </c>
      <c r="S16" s="2">
        <v>106631.53</v>
      </c>
      <c r="T16" s="19">
        <f t="shared" si="12"/>
        <v>32478.306984023799</v>
      </c>
      <c r="U16" s="19">
        <f t="shared" si="13"/>
        <v>25405.829896522671</v>
      </c>
      <c r="V16" s="19">
        <f t="shared" si="14"/>
        <v>48747.393119453533</v>
      </c>
      <c r="W16" s="2">
        <v>61240</v>
      </c>
      <c r="X16" s="13">
        <f t="shared" si="15"/>
        <v>18652.752330399999</v>
      </c>
      <c r="Y16" s="13">
        <f t="shared" si="16"/>
        <v>14590.92843236</v>
      </c>
      <c r="Z16" s="13">
        <f t="shared" si="17"/>
        <v>27996.319237240001</v>
      </c>
      <c r="AA16" s="2">
        <v>24352.799999999999</v>
      </c>
      <c r="AB16" s="13">
        <f t="shared" si="18"/>
        <v>7417.4844374879995</v>
      </c>
      <c r="AC16" s="13">
        <f t="shared" si="19"/>
        <v>5802.2528074392003</v>
      </c>
      <c r="AD16" s="17">
        <f t="shared" si="20"/>
        <v>11133.0627550728</v>
      </c>
      <c r="AE16" s="2">
        <v>134000</v>
      </c>
      <c r="AF16" s="13">
        <f t="shared" si="21"/>
        <v>40814.317640000001</v>
      </c>
      <c r="AG16" s="13">
        <f t="shared" si="22"/>
        <v>31926.590626000001</v>
      </c>
      <c r="AH16" s="13">
        <f t="shared" si="23"/>
        <v>61259.091734000001</v>
      </c>
      <c r="AI16" s="2"/>
      <c r="AJ16" s="6">
        <f t="shared" si="24"/>
        <v>17588.359199999999</v>
      </c>
      <c r="AK16" s="13">
        <f t="shared" si="25"/>
        <v>5357.1408892180316</v>
      </c>
      <c r="AL16" s="13">
        <f t="shared" si="26"/>
        <v>4190.5697310555288</v>
      </c>
      <c r="AM16" s="13">
        <f t="shared" si="27"/>
        <v>8040.6485797264395</v>
      </c>
      <c r="AN16" s="2">
        <v>0</v>
      </c>
      <c r="AO16" s="2">
        <f t="shared" si="28"/>
        <v>634181.65919999999</v>
      </c>
      <c r="AP16" s="13">
        <f t="shared" si="29"/>
        <v>193161.87820933602</v>
      </c>
      <c r="AQ16" s="13">
        <f t="shared" si="30"/>
        <v>151098.94190892423</v>
      </c>
      <c r="AR16" s="13">
        <f t="shared" si="31"/>
        <v>289920.83908173977</v>
      </c>
      <c r="AS16" s="8">
        <f t="shared" si="32"/>
        <v>-296425.97920000006</v>
      </c>
      <c r="AT16" s="17">
        <f t="shared" si="33"/>
        <v>-90286.746804603245</v>
      </c>
      <c r="AU16" s="17">
        <f t="shared" si="34"/>
        <v>-70625.902155444724</v>
      </c>
      <c r="AV16" s="17">
        <f t="shared" si="35"/>
        <v>-135513.33023995211</v>
      </c>
    </row>
    <row r="17" spans="1:48" x14ac:dyDescent="0.25">
      <c r="A17" s="4" t="s">
        <v>4</v>
      </c>
      <c r="B17" s="2">
        <f>SUM(B5:B16)</f>
        <v>-575528.11</v>
      </c>
      <c r="C17" s="13">
        <f t="shared" si="0"/>
        <v>-175296.9185991706</v>
      </c>
      <c r="D17" s="13">
        <f t="shared" si="1"/>
        <v>-137124.2564307873</v>
      </c>
      <c r="E17" s="13">
        <f t="shared" si="2"/>
        <v>-263106.93497004209</v>
      </c>
      <c r="F17" s="2">
        <f>SUM(F5:F16)</f>
        <v>8106585.6000000015</v>
      </c>
      <c r="G17" s="16">
        <v>2469140</v>
      </c>
      <c r="H17" s="16">
        <v>1931460</v>
      </c>
      <c r="I17" s="16">
        <v>3705985.6</v>
      </c>
      <c r="J17" s="8">
        <f>SUM(J5:J16)</f>
        <v>8112807.2560000001</v>
      </c>
      <c r="K17" s="18">
        <f t="shared" si="6"/>
        <v>2471035.0171528417</v>
      </c>
      <c r="L17" s="18">
        <f t="shared" si="7"/>
        <v>1932942.3588802568</v>
      </c>
      <c r="M17" s="18">
        <f t="shared" si="8"/>
        <v>3708829.8799669016</v>
      </c>
      <c r="N17" s="6">
        <f t="shared" ref="N17" si="36">J17/F17*100</f>
        <v>100.07674816879745</v>
      </c>
      <c r="O17" s="2">
        <f>SUM(O5:O16)</f>
        <v>5008972.1899999995</v>
      </c>
      <c r="P17" s="13">
        <f t="shared" si="9"/>
        <v>1525655.0896461674</v>
      </c>
      <c r="Q17" s="13">
        <f t="shared" si="10"/>
        <v>1193428.3922921543</v>
      </c>
      <c r="R17" s="13">
        <f t="shared" si="11"/>
        <v>2289888.7080616779</v>
      </c>
      <c r="S17" s="2">
        <f>SUM(S5:S16)</f>
        <v>1076067.49</v>
      </c>
      <c r="T17" s="19">
        <f t="shared" si="12"/>
        <v>327753.4353652054</v>
      </c>
      <c r="U17" s="19">
        <f t="shared" si="13"/>
        <v>256381.83760580112</v>
      </c>
      <c r="V17" s="19">
        <f t="shared" si="14"/>
        <v>491932.21702899353</v>
      </c>
      <c r="W17" s="2">
        <f>SUM(W5:W16)</f>
        <v>734880</v>
      </c>
      <c r="X17" s="13">
        <f t="shared" si="15"/>
        <v>223833.02796480001</v>
      </c>
      <c r="Y17" s="13">
        <f t="shared" si="16"/>
        <v>175091.14118832001</v>
      </c>
      <c r="Z17" s="13">
        <f t="shared" si="17"/>
        <v>335955.83084688004</v>
      </c>
      <c r="AA17" s="2">
        <f>SUM(AA5:AA16)</f>
        <v>292233.59999999992</v>
      </c>
      <c r="AB17" s="13">
        <f t="shared" si="18"/>
        <v>89009.813249855972</v>
      </c>
      <c r="AC17" s="13">
        <f t="shared" si="19"/>
        <v>69627.033689270378</v>
      </c>
      <c r="AD17" s="17">
        <f t="shared" si="20"/>
        <v>133596.75306087357</v>
      </c>
      <c r="AE17" s="2">
        <f>SUM(AE5:AE16)</f>
        <v>912637.43999999994</v>
      </c>
      <c r="AF17" s="13">
        <f t="shared" si="21"/>
        <v>277975.18183818238</v>
      </c>
      <c r="AG17" s="13">
        <f t="shared" si="22"/>
        <v>217443.29803612415</v>
      </c>
      <c r="AH17" s="13">
        <f t="shared" si="23"/>
        <v>417218.96012569341</v>
      </c>
      <c r="AI17" s="2"/>
      <c r="AJ17" s="6">
        <f t="shared" ref="AJ17:AN17" si="37">SUM(AJ5:AJ16)</f>
        <v>162256.14512</v>
      </c>
      <c r="AK17" s="13">
        <f t="shared" si="25"/>
        <v>49420.700343056837</v>
      </c>
      <c r="AL17" s="13">
        <f t="shared" si="26"/>
        <v>38658.84717760513</v>
      </c>
      <c r="AM17" s="13">
        <f t="shared" si="27"/>
        <v>74176.597599338042</v>
      </c>
      <c r="AN17" s="2">
        <f t="shared" si="37"/>
        <v>0</v>
      </c>
      <c r="AO17" s="2">
        <f t="shared" si="28"/>
        <v>8187046.8651199993</v>
      </c>
      <c r="AP17" s="13">
        <f t="shared" si="29"/>
        <v>2493647.248407268</v>
      </c>
      <c r="AQ17" s="13">
        <f t="shared" si="30"/>
        <v>1950630.5499892752</v>
      </c>
      <c r="AR17" s="13">
        <f t="shared" si="31"/>
        <v>3742769.0667234566</v>
      </c>
      <c r="AS17" s="8">
        <f t="shared" si="32"/>
        <v>-649767.71911999921</v>
      </c>
      <c r="AT17" s="17">
        <f t="shared" si="33"/>
        <v>-197909.14985359664</v>
      </c>
      <c r="AU17" s="17">
        <f t="shared" si="34"/>
        <v>-154812.44753980573</v>
      </c>
      <c r="AV17" s="17">
        <f t="shared" si="35"/>
        <v>-297046.12172659684</v>
      </c>
    </row>
    <row r="18" spans="1:48" x14ac:dyDescent="0.25">
      <c r="A18" s="10"/>
      <c r="B18" s="10"/>
      <c r="C18" s="10"/>
      <c r="D18" s="10"/>
      <c r="E18" s="10"/>
    </row>
    <row r="19" spans="1:48" x14ac:dyDescent="0.25">
      <c r="A19" s="10"/>
      <c r="B19" s="10"/>
      <c r="C19" s="10"/>
      <c r="D19" s="10"/>
      <c r="E19" s="10"/>
    </row>
    <row r="20" spans="1:48" x14ac:dyDescent="0.25">
      <c r="A20" s="10"/>
      <c r="B20" s="10"/>
      <c r="C20" s="10"/>
      <c r="D20" s="10"/>
      <c r="E20" s="10"/>
    </row>
    <row r="21" spans="1:48" x14ac:dyDescent="0.25">
      <c r="O21" s="1" t="s">
        <v>5</v>
      </c>
    </row>
    <row r="22" spans="1:48" ht="123.75" customHeight="1" x14ac:dyDescent="0.25">
      <c r="A22" s="2" t="s">
        <v>11</v>
      </c>
      <c r="B22" s="3" t="s">
        <v>12</v>
      </c>
      <c r="C22" s="14" t="s">
        <v>22</v>
      </c>
      <c r="D22" s="14" t="s">
        <v>23</v>
      </c>
      <c r="E22" s="14" t="s">
        <v>24</v>
      </c>
      <c r="F22" s="3" t="s">
        <v>35</v>
      </c>
      <c r="G22" s="14" t="s">
        <v>22</v>
      </c>
      <c r="H22" s="14" t="s">
        <v>23</v>
      </c>
      <c r="I22" s="14" t="s">
        <v>24</v>
      </c>
      <c r="J22" s="3" t="s">
        <v>26</v>
      </c>
      <c r="K22" s="14" t="s">
        <v>22</v>
      </c>
      <c r="L22" s="14" t="s">
        <v>23</v>
      </c>
      <c r="M22" s="14" t="s">
        <v>24</v>
      </c>
      <c r="N22" s="3" t="s">
        <v>2</v>
      </c>
      <c r="O22" s="3" t="s">
        <v>34</v>
      </c>
      <c r="P22" s="14" t="s">
        <v>22</v>
      </c>
      <c r="Q22" s="14" t="s">
        <v>23</v>
      </c>
      <c r="R22" s="14" t="s">
        <v>24</v>
      </c>
      <c r="S22" s="3" t="s">
        <v>36</v>
      </c>
      <c r="T22" s="14" t="s">
        <v>22</v>
      </c>
      <c r="U22" s="14" t="s">
        <v>23</v>
      </c>
      <c r="V22" s="14" t="s">
        <v>24</v>
      </c>
      <c r="W22" s="3" t="s">
        <v>32</v>
      </c>
      <c r="X22" s="14" t="s">
        <v>22</v>
      </c>
      <c r="Y22" s="14" t="s">
        <v>23</v>
      </c>
      <c r="Z22" s="14" t="s">
        <v>24</v>
      </c>
      <c r="AA22" s="3" t="s">
        <v>37</v>
      </c>
      <c r="AB22" s="14" t="s">
        <v>22</v>
      </c>
      <c r="AC22" s="14" t="s">
        <v>23</v>
      </c>
      <c r="AD22" s="14" t="s">
        <v>24</v>
      </c>
      <c r="AE22" s="3" t="s">
        <v>38</v>
      </c>
      <c r="AF22" s="14" t="s">
        <v>22</v>
      </c>
      <c r="AG22" s="14" t="s">
        <v>23</v>
      </c>
      <c r="AH22" s="14" t="s">
        <v>24</v>
      </c>
      <c r="AI22" s="3" t="s">
        <v>13</v>
      </c>
      <c r="AJ22" s="14" t="s">
        <v>22</v>
      </c>
      <c r="AK22" s="14" t="s">
        <v>23</v>
      </c>
      <c r="AL22" s="14" t="s">
        <v>24</v>
      </c>
      <c r="AM22" s="3" t="s">
        <v>7</v>
      </c>
      <c r="AN22" s="14" t="s">
        <v>22</v>
      </c>
      <c r="AO22" s="14" t="s">
        <v>23</v>
      </c>
      <c r="AP22" s="14" t="s">
        <v>24</v>
      </c>
      <c r="AQ22" s="3" t="s">
        <v>6</v>
      </c>
      <c r="AR22" s="14" t="s">
        <v>22</v>
      </c>
      <c r="AS22" s="14" t="s">
        <v>23</v>
      </c>
      <c r="AT22" s="14" t="s">
        <v>24</v>
      </c>
    </row>
    <row r="23" spans="1:48" x14ac:dyDescent="0.25">
      <c r="A23" s="4">
        <v>41640</v>
      </c>
      <c r="B23" s="11">
        <v>1490.73</v>
      </c>
      <c r="C23" s="19">
        <f>B23*0.3153627</f>
        <v>470.12063777100002</v>
      </c>
      <c r="D23" s="19">
        <f>B23*0.2505416</f>
        <v>373.48987936799995</v>
      </c>
      <c r="E23" s="19">
        <f>B23*0.4340958</f>
        <v>647.11963193399993</v>
      </c>
      <c r="F23" s="5">
        <v>30188.85</v>
      </c>
      <c r="G23" s="21">
        <f>F23*0.3153627</f>
        <v>9520.4372458950002</v>
      </c>
      <c r="H23" s="21">
        <f>F23*0.2505416</f>
        <v>7563.5627811599988</v>
      </c>
      <c r="I23" s="21">
        <f>F23*0.43409579</f>
        <v>13104.852689941499</v>
      </c>
      <c r="J23" s="5">
        <v>23274.23</v>
      </c>
      <c r="K23" s="21">
        <f>J23*0.3153627</f>
        <v>7339.8240132209994</v>
      </c>
      <c r="L23" s="21">
        <f>J23*0.2505416</f>
        <v>5831.1628229679991</v>
      </c>
      <c r="M23" s="21">
        <f>J23*0.43409579</f>
        <v>10103.245258491699</v>
      </c>
      <c r="N23" s="6"/>
      <c r="O23" s="2"/>
      <c r="P23" s="17">
        <f>O23*0.3153627</f>
        <v>0</v>
      </c>
      <c r="Q23" s="17">
        <f>O23*0.2505416</f>
        <v>0</v>
      </c>
      <c r="R23" s="17">
        <f>O23*0.43409579</f>
        <v>0</v>
      </c>
      <c r="S23" s="2">
        <v>36446.129999999997</v>
      </c>
      <c r="T23" s="13">
        <f>S23*0.3153627</f>
        <v>11493.749961350999</v>
      </c>
      <c r="U23" s="13">
        <f>S23*0.2505416</f>
        <v>9131.2717240079983</v>
      </c>
      <c r="V23" s="13">
        <f>S23*0.43409579</f>
        <v>15821.111594792697</v>
      </c>
      <c r="W23" s="6">
        <f>J23*2%</f>
        <v>465.4846</v>
      </c>
      <c r="X23" s="13">
        <f>W23*0.3153627</f>
        <v>146.79648026442001</v>
      </c>
      <c r="Y23" s="13">
        <f>W23*0.2505416</f>
        <v>116.62325645935999</v>
      </c>
      <c r="Z23" s="13">
        <f>W23*0.43409579</f>
        <v>202.06490516983399</v>
      </c>
      <c r="AA23" s="2"/>
      <c r="AB23" s="17">
        <f>AA23*0.3153627</f>
        <v>0</v>
      </c>
      <c r="AC23" s="17">
        <f>AA23*0.2505416</f>
        <v>0</v>
      </c>
      <c r="AD23" s="13">
        <f>AA23*0.43409579</f>
        <v>0</v>
      </c>
      <c r="AE23" s="2"/>
      <c r="AF23" s="20">
        <v>0</v>
      </c>
      <c r="AG23" s="20">
        <v>0</v>
      </c>
      <c r="AH23" s="20">
        <v>0</v>
      </c>
      <c r="AI23" s="2"/>
      <c r="AJ23" s="2"/>
      <c r="AK23" s="2"/>
      <c r="AL23" s="2"/>
      <c r="AM23" s="6">
        <f>O23+S23+W23+AA23+AE23+AI23</f>
        <v>36911.614600000001</v>
      </c>
      <c r="AN23" s="13">
        <f>AM23*0.3153627</f>
        <v>11640.546441615421</v>
      </c>
      <c r="AO23" s="13">
        <f>AM23*0.2505416</f>
        <v>9247.8949804673593</v>
      </c>
      <c r="AP23" s="13">
        <f>AM23*0.43409579</f>
        <v>16023.176499962534</v>
      </c>
      <c r="AQ23" s="8">
        <f>J23-AM23+B23</f>
        <v>-12146.654600000002</v>
      </c>
      <c r="AR23" s="13">
        <f>AQ23*0.3153627</f>
        <v>-3830.6017906234206</v>
      </c>
      <c r="AS23" s="13">
        <f>AQ23*0.2505416</f>
        <v>-3043.2422781313603</v>
      </c>
      <c r="AT23" s="13">
        <f>AQ23*0.43409579</f>
        <v>-5272.8116244441344</v>
      </c>
    </row>
    <row r="24" spans="1:48" x14ac:dyDescent="0.25">
      <c r="A24" s="4">
        <v>41671</v>
      </c>
      <c r="B24" s="11">
        <v>-57341.51</v>
      </c>
      <c r="C24" s="19">
        <f t="shared" ref="C24:C35" si="38">B24*0.3153627</f>
        <v>-18083.373415677001</v>
      </c>
      <c r="D24" s="19">
        <f t="shared" ref="D24:D35" si="39">B24*0.2505416</f>
        <v>-14366.433661816</v>
      </c>
      <c r="E24" s="19">
        <f t="shared" ref="E24:E35" si="40">B24*0.4340958</f>
        <v>-24891.708656658</v>
      </c>
      <c r="F24" s="5">
        <v>30289.38</v>
      </c>
      <c r="G24" s="21">
        <f t="shared" ref="G24:G35" si="41">F24*0.3153627</f>
        <v>9552.1406581259998</v>
      </c>
      <c r="H24" s="21">
        <f t="shared" ref="H24:H35" si="42">F24*0.2505416</f>
        <v>7588.7497282079994</v>
      </c>
      <c r="I24" s="21">
        <f t="shared" ref="I24:I35" si="43">F24*0.43409579</f>
        <v>13148.492339710199</v>
      </c>
      <c r="J24" s="5">
        <v>27530.12</v>
      </c>
      <c r="K24" s="21">
        <f t="shared" ref="K24:K35" si="44">J24*0.3153627</f>
        <v>8681.9729745240002</v>
      </c>
      <c r="L24" s="21">
        <f t="shared" ref="L24:L35" si="45">J24*0.2505416</f>
        <v>6897.4403129919992</v>
      </c>
      <c r="M24" s="21">
        <f t="shared" ref="M24:M35" si="46">J24*0.43409579</f>
        <v>11950.709190194799</v>
      </c>
      <c r="N24" s="6"/>
      <c r="O24" s="2">
        <v>7000</v>
      </c>
      <c r="P24" s="17">
        <f t="shared" ref="P24:P35" si="47">O24*0.3153627</f>
        <v>2207.5389</v>
      </c>
      <c r="Q24" s="17">
        <f t="shared" ref="Q24:Q35" si="48">O24*0.2505416</f>
        <v>1753.7911999999999</v>
      </c>
      <c r="R24" s="17">
        <f t="shared" ref="R24:R35" si="49">O24*0.43409579</f>
        <v>3038.6705299999999</v>
      </c>
      <c r="S24" s="2">
        <v>43222.13</v>
      </c>
      <c r="T24" s="13">
        <f t="shared" ref="T24:T35" si="50">S24*0.3153627</f>
        <v>13630.647616550999</v>
      </c>
      <c r="U24" s="13">
        <f t="shared" ref="U24:U35" si="51">S24*0.2505416</f>
        <v>10828.941605607999</v>
      </c>
      <c r="V24" s="13">
        <f t="shared" ref="V24:V35" si="52">S24*0.43409579</f>
        <v>18762.544667832699</v>
      </c>
      <c r="W24" s="6">
        <f t="shared" ref="W24:W34" si="53">J24*2%</f>
        <v>550.60239999999999</v>
      </c>
      <c r="X24" s="13">
        <f t="shared" ref="X24:X35" si="54">W24*0.3153627</f>
        <v>173.63945949047999</v>
      </c>
      <c r="Y24" s="13">
        <f t="shared" ref="Y24:Y35" si="55">W24*0.2505416</f>
        <v>137.94880625983998</v>
      </c>
      <c r="Z24" s="13">
        <f t="shared" ref="Z24:Z35" si="56">W24*0.43409579</f>
        <v>239.01418380389597</v>
      </c>
      <c r="AA24" s="2"/>
      <c r="AB24" s="17">
        <f t="shared" ref="AB24:AB35" si="57">AA24*0.3153627</f>
        <v>0</v>
      </c>
      <c r="AC24" s="17">
        <f t="shared" ref="AC24:AC35" si="58">AA24*0.2505416</f>
        <v>0</v>
      </c>
      <c r="AD24" s="13">
        <f t="shared" ref="AD24:AD35" si="59">AA24*0.43409579</f>
        <v>0</v>
      </c>
      <c r="AE24" s="2">
        <v>49870</v>
      </c>
      <c r="AF24" s="13">
        <f>AE24*0.3153627</f>
        <v>15727.137849000001</v>
      </c>
      <c r="AG24" s="13">
        <f>AE24*0.2505416</f>
        <v>12494.509591999999</v>
      </c>
      <c r="AH24" s="13">
        <f>AE24*0.43409579</f>
        <v>21648.3570473</v>
      </c>
      <c r="AI24" s="2"/>
      <c r="AJ24" s="2"/>
      <c r="AK24" s="2"/>
      <c r="AL24" s="2"/>
      <c r="AM24" s="6">
        <f t="shared" ref="AM24:AM35" si="60">O24+S24+W24+AA24+AE24+AI24</f>
        <v>100642.73240000001</v>
      </c>
      <c r="AN24" s="13">
        <f t="shared" ref="AN24:AN35" si="61">AM24*0.3153627</f>
        <v>31738.963825041483</v>
      </c>
      <c r="AO24" s="13">
        <f t="shared" ref="AO24:AO35" si="62">AM24*0.2505416</f>
        <v>25215.191203867838</v>
      </c>
      <c r="AP24" s="13">
        <f t="shared" ref="AP24:AP35" si="63">AM24*0.43409579</f>
        <v>43688.5864289366</v>
      </c>
      <c r="AQ24" s="8">
        <f>J24-AM24+B24</f>
        <v>-130454.12240000002</v>
      </c>
      <c r="AR24" s="13">
        <f t="shared" ref="AR24:AR35" si="64">AQ24*0.3153627</f>
        <v>-41140.364266194483</v>
      </c>
      <c r="AS24" s="13">
        <f t="shared" ref="AS24:AS35" si="65">AQ24*0.2505416</f>
        <v>-32684.184552691841</v>
      </c>
      <c r="AT24" s="13">
        <f t="shared" ref="AT24:AT35" si="66">AQ24*0.43409579</f>
        <v>-56629.585321984705</v>
      </c>
    </row>
    <row r="25" spans="1:48" x14ac:dyDescent="0.25">
      <c r="A25" s="4">
        <v>41699</v>
      </c>
      <c r="B25" s="11">
        <v>-45851.839999999997</v>
      </c>
      <c r="C25" s="19">
        <f t="shared" si="38"/>
        <v>-14459.960062367998</v>
      </c>
      <c r="D25" s="19">
        <f t="shared" si="39"/>
        <v>-11487.793356543998</v>
      </c>
      <c r="E25" s="19">
        <f t="shared" si="40"/>
        <v>-19904.091166271999</v>
      </c>
      <c r="F25" s="5">
        <v>30589.69</v>
      </c>
      <c r="G25" s="21">
        <f t="shared" si="41"/>
        <v>9646.8472305630003</v>
      </c>
      <c r="H25" s="21">
        <f t="shared" si="42"/>
        <v>7663.9898761039985</v>
      </c>
      <c r="I25" s="21">
        <f t="shared" si="43"/>
        <v>13278.855646405098</v>
      </c>
      <c r="J25" s="5">
        <v>31944.5</v>
      </c>
      <c r="K25" s="21">
        <f t="shared" si="44"/>
        <v>10074.103770149999</v>
      </c>
      <c r="L25" s="21">
        <f t="shared" si="45"/>
        <v>8003.4261411999996</v>
      </c>
      <c r="M25" s="21">
        <f t="shared" si="46"/>
        <v>13866.972963655</v>
      </c>
      <c r="N25" s="6"/>
      <c r="O25" s="2"/>
      <c r="P25" s="17">
        <f t="shared" si="47"/>
        <v>0</v>
      </c>
      <c r="Q25" s="17">
        <f t="shared" si="48"/>
        <v>0</v>
      </c>
      <c r="R25" s="17">
        <f t="shared" si="49"/>
        <v>0</v>
      </c>
      <c r="S25" s="2"/>
      <c r="T25" s="13">
        <f t="shared" si="50"/>
        <v>0</v>
      </c>
      <c r="U25" s="13">
        <f t="shared" si="51"/>
        <v>0</v>
      </c>
      <c r="V25" s="13">
        <f t="shared" si="52"/>
        <v>0</v>
      </c>
      <c r="W25" s="6">
        <f t="shared" si="53"/>
        <v>638.89</v>
      </c>
      <c r="X25" s="13">
        <f t="shared" si="54"/>
        <v>201.48207540299998</v>
      </c>
      <c r="Y25" s="13">
        <f t="shared" si="55"/>
        <v>160.06852282399998</v>
      </c>
      <c r="Z25" s="13">
        <f t="shared" si="56"/>
        <v>277.33945927309998</v>
      </c>
      <c r="AA25" s="2"/>
      <c r="AB25" s="17">
        <f t="shared" si="57"/>
        <v>0</v>
      </c>
      <c r="AC25" s="17">
        <f t="shared" si="58"/>
        <v>0</v>
      </c>
      <c r="AD25" s="13">
        <f t="shared" si="59"/>
        <v>0</v>
      </c>
      <c r="AE25" s="2"/>
      <c r="AF25" s="17">
        <f t="shared" ref="AF25:AF35" si="67">AE25*0.3153627</f>
        <v>0</v>
      </c>
      <c r="AG25" s="17">
        <f t="shared" ref="AG25:AG35" si="68">AE25*0.2505416</f>
        <v>0</v>
      </c>
      <c r="AH25" s="17">
        <f t="shared" ref="AH25:AH35" si="69">AE25*0.43409579</f>
        <v>0</v>
      </c>
      <c r="AI25" s="2"/>
      <c r="AJ25" s="2"/>
      <c r="AK25" s="2"/>
      <c r="AL25" s="2"/>
      <c r="AM25" s="6">
        <f t="shared" si="60"/>
        <v>638.89</v>
      </c>
      <c r="AN25" s="13">
        <f t="shared" si="61"/>
        <v>201.48207540299998</v>
      </c>
      <c r="AO25" s="13">
        <f t="shared" si="62"/>
        <v>160.06852282399998</v>
      </c>
      <c r="AP25" s="13">
        <f t="shared" si="63"/>
        <v>277.33945927309998</v>
      </c>
      <c r="AQ25" s="8">
        <f>J25-AM25+B25</f>
        <v>-14546.229999999996</v>
      </c>
      <c r="AR25" s="13">
        <f t="shared" si="64"/>
        <v>-4587.3383676209987</v>
      </c>
      <c r="AS25" s="13">
        <f t="shared" si="65"/>
        <v>-3644.4357381679988</v>
      </c>
      <c r="AT25" s="13">
        <f t="shared" si="66"/>
        <v>-6314.4572033716977</v>
      </c>
    </row>
    <row r="26" spans="1:48" x14ac:dyDescent="0.25">
      <c r="A26" s="4">
        <v>41730</v>
      </c>
      <c r="B26" s="11">
        <v>-9245.8799999999992</v>
      </c>
      <c r="C26" s="19">
        <f t="shared" si="38"/>
        <v>-2915.8056806759996</v>
      </c>
      <c r="D26" s="19">
        <f t="shared" si="39"/>
        <v>-2316.4775686079997</v>
      </c>
      <c r="E26" s="19">
        <f t="shared" si="40"/>
        <v>-4013.5976753039995</v>
      </c>
      <c r="F26" s="5">
        <v>30536.54</v>
      </c>
      <c r="G26" s="21">
        <f t="shared" si="41"/>
        <v>9630.0857030580009</v>
      </c>
      <c r="H26" s="21">
        <f t="shared" si="42"/>
        <v>7650.6735900639997</v>
      </c>
      <c r="I26" s="21">
        <f t="shared" si="43"/>
        <v>13255.7834551666</v>
      </c>
      <c r="J26" s="5">
        <v>36454.61</v>
      </c>
      <c r="K26" s="21">
        <f t="shared" si="44"/>
        <v>11496.424237047</v>
      </c>
      <c r="L26" s="21">
        <f t="shared" si="45"/>
        <v>9133.3963167759994</v>
      </c>
      <c r="M26" s="21">
        <f t="shared" si="46"/>
        <v>15824.792727091899</v>
      </c>
      <c r="N26" s="6"/>
      <c r="O26" s="2">
        <v>7000</v>
      </c>
      <c r="P26" s="17">
        <f t="shared" si="47"/>
        <v>2207.5389</v>
      </c>
      <c r="Q26" s="17">
        <f t="shared" si="48"/>
        <v>1753.7911999999999</v>
      </c>
      <c r="R26" s="17">
        <f t="shared" si="49"/>
        <v>3038.6705299999999</v>
      </c>
      <c r="S26" s="2"/>
      <c r="T26" s="13">
        <f t="shared" si="50"/>
        <v>0</v>
      </c>
      <c r="U26" s="13">
        <f t="shared" si="51"/>
        <v>0</v>
      </c>
      <c r="V26" s="13">
        <f t="shared" si="52"/>
        <v>0</v>
      </c>
      <c r="W26" s="6">
        <f t="shared" si="53"/>
        <v>729.09220000000005</v>
      </c>
      <c r="X26" s="13">
        <f t="shared" si="54"/>
        <v>229.92848474094001</v>
      </c>
      <c r="Y26" s="13">
        <f t="shared" si="55"/>
        <v>182.66792633552001</v>
      </c>
      <c r="Z26" s="13">
        <f t="shared" si="56"/>
        <v>316.49585454183801</v>
      </c>
      <c r="AA26" s="2">
        <v>6912.1</v>
      </c>
      <c r="AB26" s="17">
        <f t="shared" si="57"/>
        <v>2179.8185186700002</v>
      </c>
      <c r="AC26" s="17">
        <f t="shared" si="58"/>
        <v>1731.7685933599998</v>
      </c>
      <c r="AD26" s="13">
        <f t="shared" si="59"/>
        <v>3000.5135100590001</v>
      </c>
      <c r="AE26" s="2"/>
      <c r="AF26" s="17">
        <f t="shared" si="67"/>
        <v>0</v>
      </c>
      <c r="AG26" s="17">
        <f t="shared" si="68"/>
        <v>0</v>
      </c>
      <c r="AH26" s="17">
        <f t="shared" si="69"/>
        <v>0</v>
      </c>
      <c r="AI26" s="2"/>
      <c r="AJ26" s="2"/>
      <c r="AK26" s="2"/>
      <c r="AL26" s="2"/>
      <c r="AM26" s="6">
        <f t="shared" si="60"/>
        <v>14641.192200000001</v>
      </c>
      <c r="AN26" s="13">
        <f t="shared" si="61"/>
        <v>4617.2859034109406</v>
      </c>
      <c r="AO26" s="13">
        <f t="shared" si="62"/>
        <v>3668.2277196955201</v>
      </c>
      <c r="AP26" s="13">
        <f t="shared" si="63"/>
        <v>6355.6798946008385</v>
      </c>
      <c r="AQ26" s="8">
        <f>J26-AM26+B26</f>
        <v>12567.5378</v>
      </c>
      <c r="AR26" s="13">
        <f t="shared" si="64"/>
        <v>3963.3326529600599</v>
      </c>
      <c r="AS26" s="13">
        <f t="shared" si="65"/>
        <v>3148.6910284724795</v>
      </c>
      <c r="AT26" s="13">
        <f t="shared" si="66"/>
        <v>5455.5152496458622</v>
      </c>
    </row>
    <row r="27" spans="1:48" x14ac:dyDescent="0.25">
      <c r="A27" s="4">
        <v>41760</v>
      </c>
      <c r="B27" s="11">
        <v>-8502.51</v>
      </c>
      <c r="C27" s="19">
        <f t="shared" si="38"/>
        <v>-2681.3745103770002</v>
      </c>
      <c r="D27" s="19">
        <f t="shared" si="39"/>
        <v>-2130.232459416</v>
      </c>
      <c r="E27" s="19">
        <f t="shared" si="40"/>
        <v>-3690.903880458</v>
      </c>
      <c r="F27" s="5">
        <v>31232.38</v>
      </c>
      <c r="G27" s="21">
        <f t="shared" si="41"/>
        <v>9849.5276842260009</v>
      </c>
      <c r="H27" s="21">
        <f t="shared" si="42"/>
        <v>7825.0104570079993</v>
      </c>
      <c r="I27" s="21">
        <f t="shared" si="43"/>
        <v>13557.8446696802</v>
      </c>
      <c r="J27" s="5">
        <v>26777.24</v>
      </c>
      <c r="K27" s="21">
        <f t="shared" si="44"/>
        <v>8444.5427049480004</v>
      </c>
      <c r="L27" s="21">
        <f t="shared" si="45"/>
        <v>6708.8125531839996</v>
      </c>
      <c r="M27" s="21">
        <f t="shared" si="46"/>
        <v>11623.887151819601</v>
      </c>
      <c r="N27" s="6"/>
      <c r="O27" s="2">
        <v>7000</v>
      </c>
      <c r="P27" s="17">
        <f t="shared" si="47"/>
        <v>2207.5389</v>
      </c>
      <c r="Q27" s="17">
        <f t="shared" si="48"/>
        <v>1753.7911999999999</v>
      </c>
      <c r="R27" s="17">
        <f t="shared" si="49"/>
        <v>3038.6705299999999</v>
      </c>
      <c r="S27" s="2"/>
      <c r="T27" s="13">
        <f t="shared" si="50"/>
        <v>0</v>
      </c>
      <c r="U27" s="13">
        <f t="shared" si="51"/>
        <v>0</v>
      </c>
      <c r="V27" s="13">
        <f t="shared" si="52"/>
        <v>0</v>
      </c>
      <c r="W27" s="6">
        <f t="shared" si="53"/>
        <v>535.54480000000001</v>
      </c>
      <c r="X27" s="13">
        <f t="shared" si="54"/>
        <v>168.89085409896001</v>
      </c>
      <c r="Y27" s="13">
        <f t="shared" si="55"/>
        <v>134.17625106367998</v>
      </c>
      <c r="Z27" s="13">
        <f t="shared" si="56"/>
        <v>232.47774303639198</v>
      </c>
      <c r="AA27" s="2">
        <v>4401.45</v>
      </c>
      <c r="AB27" s="17">
        <f t="shared" si="57"/>
        <v>1388.0531559149999</v>
      </c>
      <c r="AC27" s="17">
        <f t="shared" si="58"/>
        <v>1102.7463253199999</v>
      </c>
      <c r="AD27" s="13">
        <f t="shared" si="59"/>
        <v>1910.6509148954999</v>
      </c>
      <c r="AE27" s="2"/>
      <c r="AF27" s="17">
        <f t="shared" si="67"/>
        <v>0</v>
      </c>
      <c r="AG27" s="17">
        <f t="shared" si="68"/>
        <v>0</v>
      </c>
      <c r="AH27" s="17">
        <f t="shared" si="69"/>
        <v>0</v>
      </c>
      <c r="AI27" s="2"/>
      <c r="AJ27" s="2"/>
      <c r="AK27" s="2"/>
      <c r="AL27" s="2"/>
      <c r="AM27" s="6">
        <f t="shared" si="60"/>
        <v>11936.9948</v>
      </c>
      <c r="AN27" s="13">
        <f t="shared" si="61"/>
        <v>3764.48291001396</v>
      </c>
      <c r="AO27" s="13">
        <f t="shared" si="62"/>
        <v>2990.7137763836799</v>
      </c>
      <c r="AP27" s="13">
        <f t="shared" si="63"/>
        <v>5181.7991879318915</v>
      </c>
      <c r="AQ27" s="8">
        <f>J27-AM27+B27</f>
        <v>6337.735200000001</v>
      </c>
      <c r="AR27" s="13">
        <f t="shared" si="64"/>
        <v>1998.6852845570402</v>
      </c>
      <c r="AS27" s="13">
        <f t="shared" si="65"/>
        <v>1587.8663173843202</v>
      </c>
      <c r="AT27" s="13">
        <f t="shared" si="66"/>
        <v>2751.1841684548085</v>
      </c>
    </row>
    <row r="28" spans="1:48" x14ac:dyDescent="0.25">
      <c r="A28" s="4">
        <v>41791</v>
      </c>
      <c r="B28" s="11">
        <v>-6283.38</v>
      </c>
      <c r="C28" s="19">
        <f t="shared" si="38"/>
        <v>-1981.5436819260001</v>
      </c>
      <c r="D28" s="19">
        <f t="shared" si="39"/>
        <v>-1574.2480786079998</v>
      </c>
      <c r="E28" s="19">
        <f t="shared" si="40"/>
        <v>-2727.5888678040001</v>
      </c>
      <c r="F28" s="5">
        <v>30760.78</v>
      </c>
      <c r="G28" s="21">
        <f t="shared" si="41"/>
        <v>9700.8026349060001</v>
      </c>
      <c r="H28" s="21">
        <f t="shared" si="42"/>
        <v>7706.8550384479986</v>
      </c>
      <c r="I28" s="21">
        <f t="shared" si="43"/>
        <v>13353.125095116198</v>
      </c>
      <c r="J28" s="5">
        <v>31796.83</v>
      </c>
      <c r="K28" s="21">
        <f t="shared" si="44"/>
        <v>10027.534160241001</v>
      </c>
      <c r="L28" s="21">
        <f t="shared" si="45"/>
        <v>7966.4286631279992</v>
      </c>
      <c r="M28" s="21">
        <f t="shared" si="46"/>
        <v>13802.8700383457</v>
      </c>
      <c r="N28" s="6"/>
      <c r="O28" s="2"/>
      <c r="P28" s="17">
        <f t="shared" si="47"/>
        <v>0</v>
      </c>
      <c r="Q28" s="17">
        <f t="shared" si="48"/>
        <v>0</v>
      </c>
      <c r="R28" s="17">
        <f t="shared" si="49"/>
        <v>0</v>
      </c>
      <c r="S28" s="2"/>
      <c r="T28" s="13">
        <f t="shared" si="50"/>
        <v>0</v>
      </c>
      <c r="U28" s="13">
        <f t="shared" si="51"/>
        <v>0</v>
      </c>
      <c r="V28" s="13">
        <f t="shared" si="52"/>
        <v>0</v>
      </c>
      <c r="W28" s="6">
        <f t="shared" si="53"/>
        <v>635.9366</v>
      </c>
      <c r="X28" s="13">
        <f t="shared" si="54"/>
        <v>200.55068320481999</v>
      </c>
      <c r="Y28" s="13">
        <f t="shared" si="55"/>
        <v>159.32857326255998</v>
      </c>
      <c r="Z28" s="13">
        <f t="shared" si="56"/>
        <v>276.05740076691399</v>
      </c>
      <c r="AA28" s="2"/>
      <c r="AB28" s="17">
        <f t="shared" si="57"/>
        <v>0</v>
      </c>
      <c r="AC28" s="17">
        <f t="shared" si="58"/>
        <v>0</v>
      </c>
      <c r="AD28" s="13">
        <f t="shared" si="59"/>
        <v>0</v>
      </c>
      <c r="AE28" s="2"/>
      <c r="AF28" s="17">
        <f t="shared" si="67"/>
        <v>0</v>
      </c>
      <c r="AG28" s="17">
        <f t="shared" si="68"/>
        <v>0</v>
      </c>
      <c r="AH28" s="17">
        <f t="shared" si="69"/>
        <v>0</v>
      </c>
      <c r="AI28" s="2"/>
      <c r="AJ28" s="2"/>
      <c r="AK28" s="2"/>
      <c r="AL28" s="2"/>
      <c r="AM28" s="6">
        <f t="shared" si="60"/>
        <v>635.9366</v>
      </c>
      <c r="AN28" s="13">
        <f t="shared" si="61"/>
        <v>200.55068320481999</v>
      </c>
      <c r="AO28" s="13">
        <f t="shared" si="62"/>
        <v>159.32857326255998</v>
      </c>
      <c r="AP28" s="13">
        <f t="shared" si="63"/>
        <v>276.05740076691399</v>
      </c>
      <c r="AQ28" s="8">
        <f>J28-AM28+B28</f>
        <v>24877.5134</v>
      </c>
      <c r="AR28" s="13">
        <f t="shared" si="64"/>
        <v>7845.4397951101801</v>
      </c>
      <c r="AS28" s="13">
        <f t="shared" si="65"/>
        <v>6232.8520112574397</v>
      </c>
      <c r="AT28" s="13">
        <f t="shared" si="66"/>
        <v>10799.223832608586</v>
      </c>
    </row>
    <row r="29" spans="1:48" x14ac:dyDescent="0.25">
      <c r="A29" s="4">
        <v>41821</v>
      </c>
      <c r="B29" s="11">
        <v>12286.76</v>
      </c>
      <c r="C29" s="19">
        <f t="shared" si="38"/>
        <v>3874.7858078519998</v>
      </c>
      <c r="D29" s="19">
        <f t="shared" si="39"/>
        <v>3078.3445092159996</v>
      </c>
      <c r="E29" s="19">
        <f t="shared" si="40"/>
        <v>5333.6309116080001</v>
      </c>
      <c r="F29" s="5">
        <v>30785.66</v>
      </c>
      <c r="G29" s="21">
        <f t="shared" si="41"/>
        <v>9708.6488588819993</v>
      </c>
      <c r="H29" s="21">
        <f t="shared" si="42"/>
        <v>7713.0885134559994</v>
      </c>
      <c r="I29" s="21">
        <f t="shared" si="43"/>
        <v>13363.925398371399</v>
      </c>
      <c r="J29" s="5">
        <v>29757.5</v>
      </c>
      <c r="K29" s="21">
        <f t="shared" si="44"/>
        <v>9384.4055452499997</v>
      </c>
      <c r="L29" s="21">
        <f t="shared" si="45"/>
        <v>7455.4916619999995</v>
      </c>
      <c r="M29" s="21">
        <f t="shared" si="46"/>
        <v>12917.605470925</v>
      </c>
      <c r="N29" s="6"/>
      <c r="O29" s="2">
        <v>10800</v>
      </c>
      <c r="P29" s="17">
        <f t="shared" si="47"/>
        <v>3405.91716</v>
      </c>
      <c r="Q29" s="17">
        <f t="shared" si="48"/>
        <v>2705.8492799999999</v>
      </c>
      <c r="R29" s="17">
        <f t="shared" si="49"/>
        <v>4688.2345319999995</v>
      </c>
      <c r="S29" s="2"/>
      <c r="T29" s="13">
        <f t="shared" si="50"/>
        <v>0</v>
      </c>
      <c r="U29" s="13">
        <f t="shared" si="51"/>
        <v>0</v>
      </c>
      <c r="V29" s="13">
        <f t="shared" si="52"/>
        <v>0</v>
      </c>
      <c r="W29" s="6">
        <f t="shared" si="53"/>
        <v>595.15</v>
      </c>
      <c r="X29" s="13">
        <f t="shared" si="54"/>
        <v>187.688110905</v>
      </c>
      <c r="Y29" s="13">
        <f t="shared" si="55"/>
        <v>149.10983323999997</v>
      </c>
      <c r="Z29" s="13">
        <f t="shared" si="56"/>
        <v>258.35210941849999</v>
      </c>
      <c r="AA29" s="2"/>
      <c r="AB29" s="17">
        <f t="shared" si="57"/>
        <v>0</v>
      </c>
      <c r="AC29" s="17">
        <f t="shared" si="58"/>
        <v>0</v>
      </c>
      <c r="AD29" s="13">
        <f t="shared" si="59"/>
        <v>0</v>
      </c>
      <c r="AE29" s="2"/>
      <c r="AF29" s="17">
        <f t="shared" si="67"/>
        <v>0</v>
      </c>
      <c r="AG29" s="17">
        <f t="shared" si="68"/>
        <v>0</v>
      </c>
      <c r="AH29" s="17">
        <f t="shared" si="69"/>
        <v>0</v>
      </c>
      <c r="AI29" s="2"/>
      <c r="AJ29" s="2"/>
      <c r="AK29" s="2"/>
      <c r="AL29" s="2"/>
      <c r="AM29" s="6">
        <f t="shared" si="60"/>
        <v>11395.15</v>
      </c>
      <c r="AN29" s="13">
        <f t="shared" si="61"/>
        <v>3593.605270905</v>
      </c>
      <c r="AO29" s="13">
        <f t="shared" si="62"/>
        <v>2854.9591132399996</v>
      </c>
      <c r="AP29" s="13">
        <f t="shared" si="63"/>
        <v>4946.5866414184993</v>
      </c>
      <c r="AQ29" s="8">
        <f>J29-AM29+B29</f>
        <v>30649.11</v>
      </c>
      <c r="AR29" s="13">
        <f t="shared" si="64"/>
        <v>9665.586082197</v>
      </c>
      <c r="AS29" s="13">
        <f t="shared" si="65"/>
        <v>7678.8770579759994</v>
      </c>
      <c r="AT29" s="13">
        <f t="shared" si="66"/>
        <v>13304.6496182469</v>
      </c>
    </row>
    <row r="30" spans="1:48" x14ac:dyDescent="0.25">
      <c r="A30" s="4">
        <v>41852</v>
      </c>
      <c r="B30" s="11">
        <v>-7015.92</v>
      </c>
      <c r="C30" s="19">
        <f t="shared" si="38"/>
        <v>-2212.559474184</v>
      </c>
      <c r="D30" s="19">
        <f t="shared" si="39"/>
        <v>-1757.7798222719998</v>
      </c>
      <c r="E30" s="19">
        <f t="shared" si="40"/>
        <v>-3045.5814051359998</v>
      </c>
      <c r="F30" s="5">
        <v>30540.04</v>
      </c>
      <c r="G30" s="21">
        <f t="shared" si="41"/>
        <v>9631.1894725080001</v>
      </c>
      <c r="H30" s="21">
        <f t="shared" si="42"/>
        <v>7651.5504856639991</v>
      </c>
      <c r="I30" s="21">
        <f t="shared" si="43"/>
        <v>13257.3027904316</v>
      </c>
      <c r="J30" s="5">
        <v>27381.41</v>
      </c>
      <c r="K30" s="21">
        <f t="shared" si="44"/>
        <v>8635.0753874069997</v>
      </c>
      <c r="L30" s="21">
        <f t="shared" si="45"/>
        <v>6860.1822716559991</v>
      </c>
      <c r="M30" s="21">
        <f t="shared" si="46"/>
        <v>11886.154805263899</v>
      </c>
      <c r="N30" s="6"/>
      <c r="O30" s="2"/>
      <c r="P30" s="17">
        <f t="shared" si="47"/>
        <v>0</v>
      </c>
      <c r="Q30" s="17">
        <f t="shared" si="48"/>
        <v>0</v>
      </c>
      <c r="R30" s="17">
        <f t="shared" si="49"/>
        <v>0</v>
      </c>
      <c r="S30" s="2"/>
      <c r="T30" s="13">
        <f t="shared" si="50"/>
        <v>0</v>
      </c>
      <c r="U30" s="13">
        <f t="shared" si="51"/>
        <v>0</v>
      </c>
      <c r="V30" s="13">
        <f t="shared" si="52"/>
        <v>0</v>
      </c>
      <c r="W30" s="6">
        <f t="shared" si="53"/>
        <v>547.62819999999999</v>
      </c>
      <c r="X30" s="13">
        <f t="shared" si="54"/>
        <v>172.70150774813999</v>
      </c>
      <c r="Y30" s="13">
        <f t="shared" si="55"/>
        <v>137.20364543311999</v>
      </c>
      <c r="Z30" s="13">
        <f t="shared" si="56"/>
        <v>237.72309610527799</v>
      </c>
      <c r="AA30" s="2">
        <v>0</v>
      </c>
      <c r="AB30" s="17">
        <f t="shared" si="57"/>
        <v>0</v>
      </c>
      <c r="AC30" s="17">
        <f t="shared" si="58"/>
        <v>0</v>
      </c>
      <c r="AD30" s="13">
        <f t="shared" si="59"/>
        <v>0</v>
      </c>
      <c r="AE30" s="2"/>
      <c r="AF30" s="17">
        <f t="shared" si="67"/>
        <v>0</v>
      </c>
      <c r="AG30" s="17">
        <f t="shared" si="68"/>
        <v>0</v>
      </c>
      <c r="AH30" s="17">
        <f t="shared" si="69"/>
        <v>0</v>
      </c>
      <c r="AI30" s="2"/>
      <c r="AJ30" s="2"/>
      <c r="AK30" s="2"/>
      <c r="AL30" s="2"/>
      <c r="AM30" s="6">
        <f t="shared" si="60"/>
        <v>547.62819999999999</v>
      </c>
      <c r="AN30" s="13">
        <f t="shared" si="61"/>
        <v>172.70150774813999</v>
      </c>
      <c r="AO30" s="13">
        <f t="shared" si="62"/>
        <v>137.20364543311999</v>
      </c>
      <c r="AP30" s="13">
        <f t="shared" si="63"/>
        <v>237.72309610527799</v>
      </c>
      <c r="AQ30" s="8">
        <f>J30-AM30+B30</f>
        <v>19817.861799999999</v>
      </c>
      <c r="AR30" s="13">
        <f t="shared" si="64"/>
        <v>6249.8144054748591</v>
      </c>
      <c r="AS30" s="13">
        <f t="shared" si="65"/>
        <v>4965.1988039508788</v>
      </c>
      <c r="AT30" s="13">
        <f t="shared" si="66"/>
        <v>8602.8503741818204</v>
      </c>
    </row>
    <row r="31" spans="1:48" x14ac:dyDescent="0.25">
      <c r="A31" s="4">
        <v>41883</v>
      </c>
      <c r="B31" s="11">
        <v>15078.16</v>
      </c>
      <c r="C31" s="19">
        <f t="shared" si="38"/>
        <v>4755.0892486319999</v>
      </c>
      <c r="D31" s="19">
        <f t="shared" si="39"/>
        <v>3777.7063314559996</v>
      </c>
      <c r="E31" s="19">
        <f t="shared" si="40"/>
        <v>6545.3659277279994</v>
      </c>
      <c r="F31" s="5">
        <v>30820.87</v>
      </c>
      <c r="G31" s="21">
        <f t="shared" si="41"/>
        <v>9719.7527795489987</v>
      </c>
      <c r="H31" s="21">
        <f t="shared" si="42"/>
        <v>7721.9100831919986</v>
      </c>
      <c r="I31" s="21">
        <f t="shared" si="43"/>
        <v>13379.209911137299</v>
      </c>
      <c r="J31" s="5">
        <v>25709.82</v>
      </c>
      <c r="K31" s="21">
        <f t="shared" si="44"/>
        <v>8107.9182517139998</v>
      </c>
      <c r="L31" s="21">
        <f t="shared" si="45"/>
        <v>6441.3794385119991</v>
      </c>
      <c r="M31" s="21">
        <f t="shared" si="46"/>
        <v>11160.524623657799</v>
      </c>
      <c r="N31" s="6"/>
      <c r="O31" s="2"/>
      <c r="P31" s="17">
        <f t="shared" si="47"/>
        <v>0</v>
      </c>
      <c r="Q31" s="17">
        <f t="shared" si="48"/>
        <v>0</v>
      </c>
      <c r="R31" s="17">
        <f t="shared" si="49"/>
        <v>0</v>
      </c>
      <c r="S31" s="2"/>
      <c r="T31" s="13">
        <f t="shared" si="50"/>
        <v>0</v>
      </c>
      <c r="U31" s="13">
        <f t="shared" si="51"/>
        <v>0</v>
      </c>
      <c r="V31" s="13">
        <f t="shared" si="52"/>
        <v>0</v>
      </c>
      <c r="W31" s="6">
        <f t="shared" si="53"/>
        <v>514.19640000000004</v>
      </c>
      <c r="X31" s="13">
        <f t="shared" si="54"/>
        <v>162.15836503428002</v>
      </c>
      <c r="Y31" s="13">
        <f t="shared" si="55"/>
        <v>128.82758877024</v>
      </c>
      <c r="Z31" s="13">
        <f t="shared" si="56"/>
        <v>223.21049247315599</v>
      </c>
      <c r="AA31" s="2"/>
      <c r="AB31" s="17">
        <f t="shared" si="57"/>
        <v>0</v>
      </c>
      <c r="AC31" s="17">
        <f t="shared" si="58"/>
        <v>0</v>
      </c>
      <c r="AD31" s="13">
        <f t="shared" si="59"/>
        <v>0</v>
      </c>
      <c r="AE31" s="2"/>
      <c r="AF31" s="17">
        <f t="shared" si="67"/>
        <v>0</v>
      </c>
      <c r="AG31" s="17">
        <f t="shared" si="68"/>
        <v>0</v>
      </c>
      <c r="AH31" s="17">
        <f t="shared" si="69"/>
        <v>0</v>
      </c>
      <c r="AI31" s="2">
        <v>7000</v>
      </c>
      <c r="AJ31" s="13">
        <f>AI31*0.3153627</f>
        <v>2207.5389</v>
      </c>
      <c r="AK31" s="13">
        <f>AI31*0.2505416</f>
        <v>1753.7911999999999</v>
      </c>
      <c r="AL31" s="13">
        <f>AI31*0.43409579</f>
        <v>3038.6705299999999</v>
      </c>
      <c r="AM31" s="6">
        <f t="shared" si="60"/>
        <v>7514.1963999999998</v>
      </c>
      <c r="AN31" s="13">
        <f t="shared" si="61"/>
        <v>2369.69726503428</v>
      </c>
      <c r="AO31" s="13">
        <f t="shared" si="62"/>
        <v>1882.6187887702397</v>
      </c>
      <c r="AP31" s="13">
        <f t="shared" si="63"/>
        <v>3261.8810224731556</v>
      </c>
      <c r="AQ31" s="8">
        <f>J31-AM31+B31</f>
        <v>33273.783599999995</v>
      </c>
      <c r="AR31" s="13">
        <f t="shared" si="64"/>
        <v>10493.310235311719</v>
      </c>
      <c r="AS31" s="13">
        <f t="shared" si="65"/>
        <v>8336.4669811977583</v>
      </c>
      <c r="AT31" s="13">
        <f t="shared" si="66"/>
        <v>14444.009378131041</v>
      </c>
    </row>
    <row r="32" spans="1:48" x14ac:dyDescent="0.25">
      <c r="A32" s="4">
        <v>41913</v>
      </c>
      <c r="B32" s="11">
        <v>18729.55</v>
      </c>
      <c r="C32" s="19">
        <f t="shared" si="38"/>
        <v>5906.6014577850001</v>
      </c>
      <c r="D32" s="19">
        <f t="shared" si="39"/>
        <v>4692.5314242799996</v>
      </c>
      <c r="E32" s="19">
        <f t="shared" si="40"/>
        <v>8130.4189908899989</v>
      </c>
      <c r="F32" s="5">
        <v>30810.36</v>
      </c>
      <c r="G32" s="21">
        <f t="shared" si="41"/>
        <v>9716.4383175719995</v>
      </c>
      <c r="H32" s="21">
        <f t="shared" si="42"/>
        <v>7719.2768909759998</v>
      </c>
      <c r="I32" s="21">
        <f t="shared" si="43"/>
        <v>13374.647564384401</v>
      </c>
      <c r="J32" s="5">
        <v>37902.910000000003</v>
      </c>
      <c r="K32" s="21">
        <f t="shared" si="44"/>
        <v>11953.164035457001</v>
      </c>
      <c r="L32" s="21">
        <f t="shared" si="45"/>
        <v>9496.2557160559991</v>
      </c>
      <c r="M32" s="21">
        <f t="shared" si="46"/>
        <v>16453.4936597489</v>
      </c>
      <c r="N32" s="6"/>
      <c r="O32" s="2"/>
      <c r="P32" s="17">
        <f t="shared" si="47"/>
        <v>0</v>
      </c>
      <c r="Q32" s="17">
        <f t="shared" si="48"/>
        <v>0</v>
      </c>
      <c r="R32" s="17">
        <f t="shared" si="49"/>
        <v>0</v>
      </c>
      <c r="S32" s="2"/>
      <c r="T32" s="13">
        <f t="shared" si="50"/>
        <v>0</v>
      </c>
      <c r="U32" s="13">
        <f t="shared" si="51"/>
        <v>0</v>
      </c>
      <c r="V32" s="13">
        <f t="shared" si="52"/>
        <v>0</v>
      </c>
      <c r="W32" s="6">
        <f t="shared" si="53"/>
        <v>758.05820000000006</v>
      </c>
      <c r="X32" s="13">
        <f t="shared" si="54"/>
        <v>239.06328070914</v>
      </c>
      <c r="Y32" s="13">
        <f t="shared" si="55"/>
        <v>189.92511432111999</v>
      </c>
      <c r="Z32" s="13">
        <f t="shared" si="56"/>
        <v>329.06987319497802</v>
      </c>
      <c r="AA32" s="2">
        <v>12121.05</v>
      </c>
      <c r="AB32" s="17">
        <f t="shared" si="57"/>
        <v>3822.5270548349999</v>
      </c>
      <c r="AC32" s="17">
        <f t="shared" si="58"/>
        <v>3036.8272606799997</v>
      </c>
      <c r="AD32" s="13">
        <f t="shared" si="59"/>
        <v>5261.6967753794997</v>
      </c>
      <c r="AE32" s="2"/>
      <c r="AF32" s="17">
        <f t="shared" si="67"/>
        <v>0</v>
      </c>
      <c r="AG32" s="17">
        <f t="shared" si="68"/>
        <v>0</v>
      </c>
      <c r="AH32" s="17">
        <f t="shared" si="69"/>
        <v>0</v>
      </c>
      <c r="AI32" s="2">
        <v>24912</v>
      </c>
      <c r="AJ32" s="13">
        <f t="shared" ref="AJ32:AJ35" si="70">AI32*0.3153627</f>
        <v>7856.3155823999996</v>
      </c>
      <c r="AK32" s="13">
        <f t="shared" ref="AK32:AK35" si="71">AI32*0.2505416</f>
        <v>6241.4923391999992</v>
      </c>
      <c r="AL32" s="13">
        <f t="shared" ref="AL32:AL35" si="72">AI32*0.43409579</f>
        <v>10814.194320479999</v>
      </c>
      <c r="AM32" s="6">
        <f t="shared" si="60"/>
        <v>37791.108200000002</v>
      </c>
      <c r="AN32" s="13">
        <f t="shared" si="61"/>
        <v>11917.905917944141</v>
      </c>
      <c r="AO32" s="13">
        <f t="shared" si="62"/>
        <v>9468.2447142011188</v>
      </c>
      <c r="AP32" s="13">
        <f t="shared" si="63"/>
        <v>16404.960969054478</v>
      </c>
      <c r="AQ32" s="8">
        <f>J32-AM32+B32</f>
        <v>18841.3518</v>
      </c>
      <c r="AR32" s="13">
        <f t="shared" si="64"/>
        <v>5941.8595752978599</v>
      </c>
      <c r="AS32" s="13">
        <f t="shared" si="65"/>
        <v>4720.5424261348799</v>
      </c>
      <c r="AT32" s="13">
        <f t="shared" si="66"/>
        <v>8178.9514942889218</v>
      </c>
    </row>
    <row r="33" spans="1:46" x14ac:dyDescent="0.25">
      <c r="A33" s="4">
        <v>41944</v>
      </c>
      <c r="B33" s="11">
        <v>32191.22</v>
      </c>
      <c r="C33" s="19">
        <f t="shared" si="38"/>
        <v>10151.910055494</v>
      </c>
      <c r="D33" s="19">
        <f t="shared" si="39"/>
        <v>8065.2397647519992</v>
      </c>
      <c r="E33" s="19">
        <f t="shared" si="40"/>
        <v>13974.073398876</v>
      </c>
      <c r="F33" s="5">
        <v>30749.93</v>
      </c>
      <c r="G33" s="21">
        <f t="shared" si="41"/>
        <v>9697.3809496110007</v>
      </c>
      <c r="H33" s="21">
        <f t="shared" si="42"/>
        <v>7704.136662087999</v>
      </c>
      <c r="I33" s="21">
        <f t="shared" si="43"/>
        <v>13348.415155794699</v>
      </c>
      <c r="J33" s="5">
        <v>30143.71</v>
      </c>
      <c r="K33" s="21">
        <f t="shared" si="44"/>
        <v>9506.2017736170001</v>
      </c>
      <c r="L33" s="21">
        <f t="shared" si="45"/>
        <v>7552.2533333359988</v>
      </c>
      <c r="M33" s="21">
        <f t="shared" si="46"/>
        <v>13085.2576059809</v>
      </c>
      <c r="N33" s="6"/>
      <c r="O33" s="2"/>
      <c r="P33" s="17">
        <f t="shared" si="47"/>
        <v>0</v>
      </c>
      <c r="Q33" s="17">
        <f t="shared" si="48"/>
        <v>0</v>
      </c>
      <c r="R33" s="17">
        <f t="shared" si="49"/>
        <v>0</v>
      </c>
      <c r="S33" s="2">
        <v>32279.15</v>
      </c>
      <c r="T33" s="13">
        <f t="shared" si="50"/>
        <v>10179.639897705001</v>
      </c>
      <c r="U33" s="13">
        <f t="shared" si="51"/>
        <v>8087.26988764</v>
      </c>
      <c r="V33" s="13">
        <f t="shared" si="52"/>
        <v>14012.243119778501</v>
      </c>
      <c r="W33" s="6">
        <f t="shared" si="53"/>
        <v>602.87419999999997</v>
      </c>
      <c r="X33" s="13">
        <f t="shared" si="54"/>
        <v>190.12403547233998</v>
      </c>
      <c r="Y33" s="13">
        <f t="shared" si="55"/>
        <v>151.04506666671998</v>
      </c>
      <c r="Z33" s="13">
        <f t="shared" si="56"/>
        <v>261.70515211961799</v>
      </c>
      <c r="AA33" s="2">
        <v>10655.2</v>
      </c>
      <c r="AB33" s="17">
        <f t="shared" si="57"/>
        <v>3360.2526410400001</v>
      </c>
      <c r="AC33" s="17">
        <f t="shared" si="58"/>
        <v>2669.5708563200001</v>
      </c>
      <c r="AD33" s="13">
        <f t="shared" si="59"/>
        <v>4625.377461608</v>
      </c>
      <c r="AE33" s="2"/>
      <c r="AF33" s="17">
        <f t="shared" si="67"/>
        <v>0</v>
      </c>
      <c r="AG33" s="17">
        <f t="shared" si="68"/>
        <v>0</v>
      </c>
      <c r="AH33" s="17">
        <f t="shared" si="69"/>
        <v>0</v>
      </c>
      <c r="AI33" s="2">
        <v>6380</v>
      </c>
      <c r="AJ33" s="13">
        <f t="shared" si="70"/>
        <v>2012.0140260000001</v>
      </c>
      <c r="AK33" s="13">
        <f t="shared" si="71"/>
        <v>1598.4554079999998</v>
      </c>
      <c r="AL33" s="13">
        <f t="shared" si="72"/>
        <v>2769.5311401999998</v>
      </c>
      <c r="AM33" s="6">
        <f t="shared" si="60"/>
        <v>49917.224199999997</v>
      </c>
      <c r="AN33" s="13">
        <f t="shared" si="61"/>
        <v>15742.030600217338</v>
      </c>
      <c r="AO33" s="13">
        <f t="shared" si="62"/>
        <v>12506.341218626718</v>
      </c>
      <c r="AP33" s="13">
        <f t="shared" si="63"/>
        <v>21668.856873706114</v>
      </c>
      <c r="AQ33" s="8">
        <f>J33-AM33+B33</f>
        <v>12417.705800000003</v>
      </c>
      <c r="AR33" s="13">
        <f t="shared" si="64"/>
        <v>3916.0812288936609</v>
      </c>
      <c r="AS33" s="13">
        <f t="shared" si="65"/>
        <v>3111.1518794612807</v>
      </c>
      <c r="AT33" s="13">
        <f t="shared" si="66"/>
        <v>5390.4738092385833</v>
      </c>
    </row>
    <row r="34" spans="1:46" x14ac:dyDescent="0.25">
      <c r="A34" s="4">
        <v>41974</v>
      </c>
      <c r="B34" s="11">
        <v>808</v>
      </c>
      <c r="C34" s="19">
        <f t="shared" si="38"/>
        <v>254.8130616</v>
      </c>
      <c r="D34" s="19">
        <f t="shared" si="39"/>
        <v>202.43761279999998</v>
      </c>
      <c r="E34" s="19">
        <f t="shared" si="40"/>
        <v>350.7494064</v>
      </c>
      <c r="F34" s="5">
        <v>30538.69</v>
      </c>
      <c r="G34" s="21">
        <f t="shared" si="41"/>
        <v>9630.7637328629989</v>
      </c>
      <c r="H34" s="21">
        <f t="shared" si="42"/>
        <v>7651.2122545039992</v>
      </c>
      <c r="I34" s="21">
        <f t="shared" si="43"/>
        <v>13256.716761115098</v>
      </c>
      <c r="J34" s="5">
        <v>39708.699999999997</v>
      </c>
      <c r="K34" s="21">
        <f t="shared" si="44"/>
        <v>12522.64284549</v>
      </c>
      <c r="L34" s="21">
        <f t="shared" si="45"/>
        <v>9948.681231919998</v>
      </c>
      <c r="M34" s="21">
        <f t="shared" si="46"/>
        <v>17237.379496373</v>
      </c>
      <c r="N34" s="6"/>
      <c r="O34" s="2">
        <v>0</v>
      </c>
      <c r="P34" s="17">
        <f t="shared" si="47"/>
        <v>0</v>
      </c>
      <c r="Q34" s="17">
        <f t="shared" si="48"/>
        <v>0</v>
      </c>
      <c r="R34" s="17">
        <f t="shared" si="49"/>
        <v>0</v>
      </c>
      <c r="S34" s="2">
        <v>16170</v>
      </c>
      <c r="T34" s="13">
        <f t="shared" si="50"/>
        <v>5099.4148589999995</v>
      </c>
      <c r="U34" s="13">
        <f t="shared" si="51"/>
        <v>4051.2576719999997</v>
      </c>
      <c r="V34" s="13">
        <f t="shared" si="52"/>
        <v>7019.3289242999999</v>
      </c>
      <c r="W34" s="6">
        <f t="shared" si="53"/>
        <v>794.17399999999998</v>
      </c>
      <c r="X34" s="13">
        <f t="shared" si="54"/>
        <v>250.45285690979998</v>
      </c>
      <c r="Y34" s="13">
        <f t="shared" si="55"/>
        <v>198.97362463839997</v>
      </c>
      <c r="Z34" s="13">
        <f t="shared" si="56"/>
        <v>344.74758992745996</v>
      </c>
      <c r="AA34" s="2">
        <v>0</v>
      </c>
      <c r="AB34" s="17">
        <f t="shared" si="57"/>
        <v>0</v>
      </c>
      <c r="AC34" s="17">
        <f t="shared" si="58"/>
        <v>0</v>
      </c>
      <c r="AD34" s="13">
        <f t="shared" si="59"/>
        <v>0</v>
      </c>
      <c r="AE34" s="2"/>
      <c r="AF34" s="17">
        <f t="shared" si="67"/>
        <v>0</v>
      </c>
      <c r="AG34" s="17">
        <f t="shared" si="68"/>
        <v>0</v>
      </c>
      <c r="AH34" s="17">
        <f t="shared" si="69"/>
        <v>0</v>
      </c>
      <c r="AI34" s="2">
        <v>14100</v>
      </c>
      <c r="AJ34" s="13">
        <f t="shared" si="70"/>
        <v>4446.6140699999996</v>
      </c>
      <c r="AK34" s="13">
        <f t="shared" si="71"/>
        <v>3532.6365599999995</v>
      </c>
      <c r="AL34" s="13">
        <f t="shared" si="72"/>
        <v>6120.7506389999999</v>
      </c>
      <c r="AM34" s="6">
        <f t="shared" si="60"/>
        <v>31064.173999999999</v>
      </c>
      <c r="AN34" s="13">
        <f t="shared" si="61"/>
        <v>9796.4817859098002</v>
      </c>
      <c r="AO34" s="13">
        <f t="shared" si="62"/>
        <v>7782.8678566383987</v>
      </c>
      <c r="AP34" s="13">
        <f t="shared" si="63"/>
        <v>13484.827153227459</v>
      </c>
      <c r="AQ34" s="8">
        <f>J34-AM34+B34</f>
        <v>9452.525999999998</v>
      </c>
      <c r="AR34" s="13">
        <f t="shared" si="64"/>
        <v>2980.9741211801993</v>
      </c>
      <c r="AS34" s="13">
        <f t="shared" si="65"/>
        <v>2368.2509880815992</v>
      </c>
      <c r="AT34" s="13">
        <f t="shared" si="66"/>
        <v>4103.3017414655387</v>
      </c>
    </row>
    <row r="35" spans="1:46" x14ac:dyDescent="0.25">
      <c r="A35" s="2" t="s">
        <v>4</v>
      </c>
      <c r="B35" s="2">
        <f>SUM(B23:B34)</f>
        <v>-53656.619999999995</v>
      </c>
      <c r="C35" s="19">
        <f t="shared" si="38"/>
        <v>-16921.296556073998</v>
      </c>
      <c r="D35" s="19">
        <f t="shared" si="39"/>
        <v>-13443.215425391998</v>
      </c>
      <c r="E35" s="19">
        <f t="shared" si="40"/>
        <v>-23292.113384195996</v>
      </c>
      <c r="F35" s="8">
        <f>SUM(F23:F34)</f>
        <v>367843.17</v>
      </c>
      <c r="G35" s="21">
        <f t="shared" si="41"/>
        <v>116004.01526775899</v>
      </c>
      <c r="H35" s="21">
        <f t="shared" si="42"/>
        <v>92160.016360871989</v>
      </c>
      <c r="I35" s="21">
        <f t="shared" si="43"/>
        <v>159679.17147725428</v>
      </c>
      <c r="J35" s="8">
        <f>SUM(J23:J34)</f>
        <v>368381.58000000007</v>
      </c>
      <c r="K35" s="21">
        <f t="shared" si="44"/>
        <v>116173.80969906603</v>
      </c>
      <c r="L35" s="21">
        <f t="shared" si="45"/>
        <v>92294.910463728011</v>
      </c>
      <c r="M35" s="21">
        <f t="shared" si="46"/>
        <v>159912.89299154823</v>
      </c>
      <c r="N35" s="6">
        <f t="shared" ref="N35" si="73">J35/F35*100</f>
        <v>100.14636944326031</v>
      </c>
      <c r="O35" s="2">
        <f t="shared" ref="O35:AI35" si="74">SUM(O23:O34)</f>
        <v>31800</v>
      </c>
      <c r="P35" s="17">
        <f t="shared" si="47"/>
        <v>10028.53386</v>
      </c>
      <c r="Q35" s="17">
        <f t="shared" si="48"/>
        <v>7967.2228799999993</v>
      </c>
      <c r="R35" s="17">
        <f t="shared" si="49"/>
        <v>13804.246121999999</v>
      </c>
      <c r="S35" s="2">
        <f t="shared" si="74"/>
        <v>128117.41</v>
      </c>
      <c r="T35" s="13">
        <f t="shared" si="50"/>
        <v>40403.452334606998</v>
      </c>
      <c r="U35" s="13">
        <f t="shared" si="51"/>
        <v>32098.740889255998</v>
      </c>
      <c r="V35" s="13">
        <f t="shared" si="52"/>
        <v>55615.228306703902</v>
      </c>
      <c r="W35" s="6">
        <f t="shared" si="74"/>
        <v>7367.6316000000006</v>
      </c>
      <c r="X35" s="13">
        <f t="shared" si="54"/>
        <v>2323.4761939813202</v>
      </c>
      <c r="Y35" s="13">
        <f t="shared" si="55"/>
        <v>1845.89820927456</v>
      </c>
      <c r="Z35" s="13">
        <f t="shared" si="56"/>
        <v>3198.2578598309642</v>
      </c>
      <c r="AA35" s="2">
        <f t="shared" si="74"/>
        <v>34089.800000000003</v>
      </c>
      <c r="AB35" s="17">
        <f t="shared" si="57"/>
        <v>10750.65137046</v>
      </c>
      <c r="AC35" s="17">
        <f t="shared" si="58"/>
        <v>8540.9130356799997</v>
      </c>
      <c r="AD35" s="13">
        <f t="shared" si="59"/>
        <v>14798.238661942001</v>
      </c>
      <c r="AE35" s="2">
        <f t="shared" si="74"/>
        <v>49870</v>
      </c>
      <c r="AF35" s="17">
        <f t="shared" si="67"/>
        <v>15727.137849000001</v>
      </c>
      <c r="AG35" s="17">
        <f t="shared" si="68"/>
        <v>12494.509591999999</v>
      </c>
      <c r="AH35" s="17">
        <f t="shared" si="69"/>
        <v>21648.3570473</v>
      </c>
      <c r="AI35" s="2">
        <f t="shared" si="74"/>
        <v>52392</v>
      </c>
      <c r="AJ35" s="13">
        <f t="shared" si="70"/>
        <v>16522.482578399999</v>
      </c>
      <c r="AK35" s="13">
        <f t="shared" si="71"/>
        <v>13126.375507199999</v>
      </c>
      <c r="AL35" s="13">
        <f t="shared" si="72"/>
        <v>22743.146629679999</v>
      </c>
      <c r="AM35" s="6">
        <f t="shared" si="60"/>
        <v>303636.84159999999</v>
      </c>
      <c r="AN35" s="13">
        <f t="shared" si="61"/>
        <v>95755.734186448317</v>
      </c>
      <c r="AO35" s="13">
        <f t="shared" si="62"/>
        <v>76073.660113410544</v>
      </c>
      <c r="AP35" s="13">
        <f t="shared" si="63"/>
        <v>131807.47462745686</v>
      </c>
      <c r="AQ35" s="8">
        <f>J35-AM35+B35</f>
        <v>11088.118400000094</v>
      </c>
      <c r="AR35" s="13">
        <f t="shared" si="64"/>
        <v>3496.7789565437097</v>
      </c>
      <c r="AS35" s="13">
        <f t="shared" si="65"/>
        <v>2778.0349249254632</v>
      </c>
      <c r="AT35" s="13">
        <f t="shared" si="66"/>
        <v>4813.3055164615762</v>
      </c>
    </row>
    <row r="38" spans="1:46" x14ac:dyDescent="0.25">
      <c r="O38" s="1" t="s">
        <v>8</v>
      </c>
    </row>
    <row r="39" spans="1:46" ht="126" x14ac:dyDescent="0.25">
      <c r="A39" s="2" t="s">
        <v>11</v>
      </c>
      <c r="B39" s="3" t="s">
        <v>12</v>
      </c>
      <c r="C39" s="14" t="s">
        <v>22</v>
      </c>
      <c r="D39" s="14" t="s">
        <v>23</v>
      </c>
      <c r="E39" s="14" t="s">
        <v>24</v>
      </c>
      <c r="F39" s="3" t="s">
        <v>0</v>
      </c>
      <c r="G39" s="14" t="s">
        <v>22</v>
      </c>
      <c r="H39" s="14" t="s">
        <v>23</v>
      </c>
      <c r="I39" s="14" t="s">
        <v>24</v>
      </c>
      <c r="J39" s="3" t="s">
        <v>1</v>
      </c>
      <c r="K39" s="14" t="s">
        <v>22</v>
      </c>
      <c r="L39" s="14" t="s">
        <v>23</v>
      </c>
      <c r="M39" s="14" t="s">
        <v>24</v>
      </c>
      <c r="N39" s="3" t="s">
        <v>2</v>
      </c>
      <c r="O39" s="3" t="s">
        <v>9</v>
      </c>
      <c r="P39" s="14" t="s">
        <v>22</v>
      </c>
      <c r="Q39" s="14" t="s">
        <v>23</v>
      </c>
      <c r="R39" s="14" t="s">
        <v>24</v>
      </c>
      <c r="S39" s="3" t="s">
        <v>3</v>
      </c>
      <c r="T39" s="14" t="s">
        <v>22</v>
      </c>
      <c r="U39" s="14" t="s">
        <v>23</v>
      </c>
      <c r="V39" s="14" t="s">
        <v>24</v>
      </c>
      <c r="W39" s="3" t="s">
        <v>7</v>
      </c>
      <c r="X39" s="14" t="s">
        <v>22</v>
      </c>
      <c r="Y39" s="14" t="s">
        <v>23</v>
      </c>
      <c r="Z39" s="14" t="s">
        <v>24</v>
      </c>
      <c r="AA39" s="3" t="s">
        <v>6</v>
      </c>
      <c r="AB39" s="14" t="s">
        <v>22</v>
      </c>
      <c r="AC39" s="14" t="s">
        <v>23</v>
      </c>
      <c r="AD39" s="14" t="s">
        <v>24</v>
      </c>
    </row>
    <row r="40" spans="1:46" x14ac:dyDescent="0.25">
      <c r="A40" s="4">
        <v>41640</v>
      </c>
      <c r="B40" s="2">
        <v>32212</v>
      </c>
      <c r="C40" s="13">
        <f>B40*0.3149119</f>
        <v>10143.942122800001</v>
      </c>
      <c r="D40" s="13">
        <f>B40*0.2502409</f>
        <v>8060.7598707999996</v>
      </c>
      <c r="E40" s="13">
        <f>B40*0.4348472</f>
        <v>14007.2980064</v>
      </c>
      <c r="F40" s="5">
        <v>49087.14</v>
      </c>
      <c r="G40" s="21">
        <f>F40*0.3149119</f>
        <v>15458.124522966002</v>
      </c>
      <c r="H40" s="21">
        <f>F40*0.2502409</f>
        <v>12283.610092026</v>
      </c>
      <c r="I40" s="21">
        <f>F40*0.4348472</f>
        <v>21345.405385007998</v>
      </c>
      <c r="J40" s="5">
        <v>37843.949999999997</v>
      </c>
      <c r="K40" s="21">
        <f>J40*0.3149119</f>
        <v>11917.510198005</v>
      </c>
      <c r="L40" s="21">
        <f>J40*0.2502409</f>
        <v>9470.1041075549983</v>
      </c>
      <c r="M40" s="21">
        <f>J40*0.4348472</f>
        <v>16456.335694439997</v>
      </c>
      <c r="N40" s="6"/>
      <c r="O40" s="2">
        <v>25721</v>
      </c>
      <c r="P40" s="13">
        <f>O40*0.3149119</f>
        <v>8099.8489799000008</v>
      </c>
      <c r="Q40" s="13">
        <f>O40*0.2502409</f>
        <v>6436.4461888999995</v>
      </c>
      <c r="R40" s="13">
        <f>O40*0.4348472</f>
        <v>11184.704831200001</v>
      </c>
      <c r="S40" s="6">
        <f>J40*2%</f>
        <v>756.87899999999991</v>
      </c>
      <c r="T40" s="13">
        <f>S40*0.3149119</f>
        <v>238.35020396009998</v>
      </c>
      <c r="U40" s="13">
        <f>S40*0.2502409</f>
        <v>189.40208215109996</v>
      </c>
      <c r="V40" s="13">
        <f>S40*0.4348472</f>
        <v>329.12671388879994</v>
      </c>
      <c r="W40" s="6">
        <f>O40+S40</f>
        <v>26477.879000000001</v>
      </c>
      <c r="X40" s="13">
        <f>W40*0.3149119</f>
        <v>8338.1991838601007</v>
      </c>
      <c r="Y40" s="13">
        <f>W40*0.2502409</f>
        <v>6625.8482710510998</v>
      </c>
      <c r="Z40" s="13">
        <f>W40*0.4348472</f>
        <v>11513.8315450888</v>
      </c>
      <c r="AA40" s="8">
        <f>J40-W40+B40</f>
        <v>43578.070999999996</v>
      </c>
      <c r="AB40" s="17">
        <f>AA40*0.3149119</f>
        <v>13723.253136944901</v>
      </c>
      <c r="AC40" s="17">
        <f>AA40*0.2502409</f>
        <v>10905.015707303899</v>
      </c>
      <c r="AD40" s="17">
        <f>AA40*0.4348472</f>
        <v>18949.802155751197</v>
      </c>
    </row>
    <row r="41" spans="1:46" x14ac:dyDescent="0.25">
      <c r="A41" s="4">
        <v>41671</v>
      </c>
      <c r="B41" s="2">
        <v>40884.230000000003</v>
      </c>
      <c r="C41" s="13">
        <f t="shared" ref="C41:C52" si="75">B41*0.3149119</f>
        <v>12874.930549337001</v>
      </c>
      <c r="D41" s="13">
        <f t="shared" ref="D41:D52" si="76">B41*0.2502409</f>
        <v>10230.906511007001</v>
      </c>
      <c r="E41" s="13">
        <f t="shared" ref="E41:E52" si="77">B41*0.4348472</f>
        <v>17778.392939656002</v>
      </c>
      <c r="F41" s="5">
        <v>49250.6</v>
      </c>
      <c r="G41" s="21">
        <f t="shared" ref="G41:G52" si="78">F41*0.3149119</f>
        <v>15509.600022140001</v>
      </c>
      <c r="H41" s="21">
        <f t="shared" ref="H41:H52" si="79">F41*0.2502409</f>
        <v>12324.514469539999</v>
      </c>
      <c r="I41" s="21">
        <f t="shared" ref="I41:I52" si="80">F41*0.4348472</f>
        <v>21416.485508319998</v>
      </c>
      <c r="J41" s="5">
        <v>44764.03</v>
      </c>
      <c r="K41" s="21">
        <f t="shared" ref="K41:K52" si="81">J41*0.3149119</f>
        <v>14096.725738957</v>
      </c>
      <c r="L41" s="21">
        <f t="shared" ref="L41:L52" si="82">J41*0.2502409</f>
        <v>11201.791154826999</v>
      </c>
      <c r="M41" s="21">
        <f t="shared" ref="M41:M52" si="83">J41*0.4348472</f>
        <v>19465.513106216</v>
      </c>
      <c r="N41" s="6"/>
      <c r="O41" s="2">
        <v>900</v>
      </c>
      <c r="P41" s="13">
        <f t="shared" ref="P41:P52" si="84">O41*0.3149119</f>
        <v>283.42071000000004</v>
      </c>
      <c r="Q41" s="13">
        <f t="shared" ref="Q41:Q52" si="85">O41*0.2502409</f>
        <v>225.21680999999998</v>
      </c>
      <c r="R41" s="13">
        <f t="shared" ref="R41:R52" si="86">O41*0.4348472</f>
        <v>391.36248000000001</v>
      </c>
      <c r="S41" s="6">
        <f>J41*2%</f>
        <v>895.28060000000005</v>
      </c>
      <c r="T41" s="13">
        <f t="shared" ref="T41:T52" si="87">S41*0.3149119</f>
        <v>281.93451477914004</v>
      </c>
      <c r="U41" s="13">
        <f t="shared" ref="U41:U52" si="88">S41*0.2502409</f>
        <v>224.03582309654001</v>
      </c>
      <c r="V41" s="13">
        <f t="shared" ref="V41:V52" si="89">S41*0.4348472</f>
        <v>389.31026212431999</v>
      </c>
      <c r="W41" s="6">
        <f t="shared" ref="W41:W52" si="90">O41+S41</f>
        <v>1795.2806</v>
      </c>
      <c r="X41" s="13">
        <f t="shared" ref="X41:X52" si="91">W41*0.3149119</f>
        <v>565.35522477914003</v>
      </c>
      <c r="Y41" s="13">
        <f t="shared" ref="Y41:Y52" si="92">W41*0.2502409</f>
        <v>449.25263309653997</v>
      </c>
      <c r="Z41" s="13">
        <f t="shared" ref="Z41:Z52" si="93">W41*0.4348472</f>
        <v>780.67274212432005</v>
      </c>
      <c r="AA41" s="8">
        <f>J41-W41+B41</f>
        <v>83852.979400000011</v>
      </c>
      <c r="AB41" s="17">
        <f t="shared" ref="AB41:AB52" si="94">AA41*0.3149119</f>
        <v>26406.301063514864</v>
      </c>
      <c r="AC41" s="17">
        <f t="shared" ref="AC41:AC52" si="95">AA41*0.2502409</f>
        <v>20983.445032737462</v>
      </c>
      <c r="AD41" s="17">
        <f t="shared" ref="AD41:AD52" si="96">AA41*0.4348472</f>
        <v>36463.233303747686</v>
      </c>
    </row>
    <row r="42" spans="1:46" x14ac:dyDescent="0.25">
      <c r="A42" s="4">
        <v>41699</v>
      </c>
      <c r="B42" s="2">
        <v>42466.81</v>
      </c>
      <c r="C42" s="13">
        <f t="shared" si="75"/>
        <v>13373.303824039</v>
      </c>
      <c r="D42" s="13">
        <f t="shared" si="76"/>
        <v>10626.932754529</v>
      </c>
      <c r="E42" s="13">
        <f t="shared" si="77"/>
        <v>18466.573421432</v>
      </c>
      <c r="F42" s="5">
        <v>49738.559999999998</v>
      </c>
      <c r="G42" s="21">
        <f t="shared" si="78"/>
        <v>15663.264432864</v>
      </c>
      <c r="H42" s="21">
        <f t="shared" si="79"/>
        <v>12446.622019103999</v>
      </c>
      <c r="I42" s="21">
        <f t="shared" si="80"/>
        <v>21628.673548031999</v>
      </c>
      <c r="J42" s="5">
        <v>51941.47</v>
      </c>
      <c r="K42" s="21">
        <f t="shared" si="81"/>
        <v>16356.987006493002</v>
      </c>
      <c r="L42" s="21">
        <f t="shared" si="82"/>
        <v>12997.880200123</v>
      </c>
      <c r="M42" s="21">
        <f t="shared" si="83"/>
        <v>22586.602793384001</v>
      </c>
      <c r="N42" s="6"/>
      <c r="O42" s="2"/>
      <c r="P42" s="13">
        <f t="shared" si="84"/>
        <v>0</v>
      </c>
      <c r="Q42" s="13">
        <f t="shared" si="85"/>
        <v>0</v>
      </c>
      <c r="R42" s="13">
        <f t="shared" si="86"/>
        <v>0</v>
      </c>
      <c r="S42" s="6">
        <f>J42*2%</f>
        <v>1038.8294000000001</v>
      </c>
      <c r="T42" s="13">
        <f t="shared" si="87"/>
        <v>327.13974012986006</v>
      </c>
      <c r="U42" s="13">
        <f t="shared" si="88"/>
        <v>259.95760400246002</v>
      </c>
      <c r="V42" s="13">
        <f t="shared" si="89"/>
        <v>451.73205586768</v>
      </c>
      <c r="W42" s="6">
        <f t="shared" si="90"/>
        <v>1038.8294000000001</v>
      </c>
      <c r="X42" s="13">
        <f t="shared" si="91"/>
        <v>327.13974012986006</v>
      </c>
      <c r="Y42" s="13">
        <f t="shared" si="92"/>
        <v>259.95760400246002</v>
      </c>
      <c r="Z42" s="13">
        <f t="shared" si="93"/>
        <v>451.73205586768</v>
      </c>
      <c r="AA42" s="8">
        <f>J42-W42+B42</f>
        <v>93369.450599999996</v>
      </c>
      <c r="AB42" s="17">
        <f t="shared" si="94"/>
        <v>29403.151090402142</v>
      </c>
      <c r="AC42" s="17">
        <f t="shared" si="95"/>
        <v>23364.855350649537</v>
      </c>
      <c r="AD42" s="17">
        <f t="shared" si="96"/>
        <v>40601.444158948318</v>
      </c>
    </row>
    <row r="43" spans="1:46" x14ac:dyDescent="0.25">
      <c r="A43" s="4">
        <v>41730</v>
      </c>
      <c r="B43" s="2">
        <v>47679.519999999997</v>
      </c>
      <c r="C43" s="13">
        <f t="shared" si="75"/>
        <v>15014.848234288</v>
      </c>
      <c r="D43" s="13">
        <f t="shared" si="76"/>
        <v>11931.365996367998</v>
      </c>
      <c r="E43" s="13">
        <f t="shared" si="77"/>
        <v>20733.305769343999</v>
      </c>
      <c r="F43" s="5">
        <v>49657.11</v>
      </c>
      <c r="G43" s="21">
        <f t="shared" si="78"/>
        <v>15637.614858609002</v>
      </c>
      <c r="H43" s="21">
        <f t="shared" si="79"/>
        <v>12426.239897799</v>
      </c>
      <c r="I43" s="21">
        <f t="shared" si="80"/>
        <v>21593.255243592001</v>
      </c>
      <c r="J43" s="5">
        <v>59280.81</v>
      </c>
      <c r="K43" s="21">
        <f t="shared" si="81"/>
        <v>18668.232510639002</v>
      </c>
      <c r="L43" s="21">
        <f t="shared" si="82"/>
        <v>14834.483247128999</v>
      </c>
      <c r="M43" s="21">
        <f t="shared" si="83"/>
        <v>25778.094242231997</v>
      </c>
      <c r="N43" s="6"/>
      <c r="O43" s="2"/>
      <c r="P43" s="13">
        <f t="shared" si="84"/>
        <v>0</v>
      </c>
      <c r="Q43" s="13">
        <f t="shared" si="85"/>
        <v>0</v>
      </c>
      <c r="R43" s="13">
        <f t="shared" si="86"/>
        <v>0</v>
      </c>
      <c r="S43" s="6">
        <f>J43*2%</f>
        <v>1185.6161999999999</v>
      </c>
      <c r="T43" s="13">
        <f t="shared" si="87"/>
        <v>373.36465021278002</v>
      </c>
      <c r="U43" s="13">
        <f t="shared" si="88"/>
        <v>296.68966494257995</v>
      </c>
      <c r="V43" s="13">
        <f t="shared" si="89"/>
        <v>515.56188484463996</v>
      </c>
      <c r="W43" s="6">
        <f t="shared" si="90"/>
        <v>1185.6161999999999</v>
      </c>
      <c r="X43" s="13">
        <f t="shared" si="91"/>
        <v>373.36465021278002</v>
      </c>
      <c r="Y43" s="13">
        <f t="shared" si="92"/>
        <v>296.68966494257995</v>
      </c>
      <c r="Z43" s="13">
        <f t="shared" si="93"/>
        <v>515.56188484463996</v>
      </c>
      <c r="AA43" s="8">
        <f>J43-W43+B43</f>
        <v>105774.7138</v>
      </c>
      <c r="AB43" s="17">
        <f t="shared" si="94"/>
        <v>33309.716094714218</v>
      </c>
      <c r="AC43" s="17">
        <f t="shared" si="95"/>
        <v>26469.15957855442</v>
      </c>
      <c r="AD43" s="17">
        <f t="shared" si="96"/>
        <v>45995.83812673136</v>
      </c>
    </row>
    <row r="44" spans="1:46" x14ac:dyDescent="0.25">
      <c r="A44" s="4">
        <v>41760</v>
      </c>
      <c r="B44" s="2">
        <v>50585.93</v>
      </c>
      <c r="C44" s="13">
        <f t="shared" si="75"/>
        <v>15930.111329567002</v>
      </c>
      <c r="D44" s="13">
        <f t="shared" si="76"/>
        <v>12658.668650537</v>
      </c>
      <c r="E44" s="13">
        <f t="shared" si="77"/>
        <v>21997.150019895998</v>
      </c>
      <c r="F44" s="5">
        <v>50783.35</v>
      </c>
      <c r="G44" s="21">
        <f t="shared" si="78"/>
        <v>15992.281236865001</v>
      </c>
      <c r="H44" s="21">
        <f t="shared" si="79"/>
        <v>12708.071209014999</v>
      </c>
      <c r="I44" s="21">
        <f t="shared" si="80"/>
        <v>22082.99755412</v>
      </c>
      <c r="J44" s="5">
        <v>43539.360000000001</v>
      </c>
      <c r="K44" s="21">
        <f t="shared" si="81"/>
        <v>13711.062582384002</v>
      </c>
      <c r="L44" s="21">
        <f t="shared" si="82"/>
        <v>10895.328631823999</v>
      </c>
      <c r="M44" s="21">
        <f t="shared" si="83"/>
        <v>18932.968785792</v>
      </c>
      <c r="N44" s="6"/>
      <c r="O44" s="2">
        <v>26268</v>
      </c>
      <c r="P44" s="13">
        <f t="shared" si="84"/>
        <v>8272.1057892000008</v>
      </c>
      <c r="Q44" s="13">
        <f t="shared" si="85"/>
        <v>6573.3279611999997</v>
      </c>
      <c r="R44" s="13">
        <f t="shared" si="86"/>
        <v>11422.5662496</v>
      </c>
      <c r="S44" s="6">
        <f>J44*2%</f>
        <v>870.78719999999998</v>
      </c>
      <c r="T44" s="13">
        <f t="shared" si="87"/>
        <v>274.22125164767999</v>
      </c>
      <c r="U44" s="13">
        <f t="shared" si="88"/>
        <v>217.90657263647998</v>
      </c>
      <c r="V44" s="13">
        <f t="shared" si="89"/>
        <v>378.65937571583999</v>
      </c>
      <c r="W44" s="6">
        <f t="shared" si="90"/>
        <v>27138.787199999999</v>
      </c>
      <c r="X44" s="13">
        <f t="shared" si="91"/>
        <v>8546.3270408476801</v>
      </c>
      <c r="Y44" s="13">
        <f t="shared" si="92"/>
        <v>6791.2345338364794</v>
      </c>
      <c r="Z44" s="13">
        <f t="shared" si="93"/>
        <v>11801.225625315839</v>
      </c>
      <c r="AA44" s="8">
        <f>J44-W44+B44</f>
        <v>66986.502800000002</v>
      </c>
      <c r="AB44" s="17">
        <f t="shared" si="94"/>
        <v>21094.846871103324</v>
      </c>
      <c r="AC44" s="17">
        <f t="shared" si="95"/>
        <v>16762.762748524521</v>
      </c>
      <c r="AD44" s="17">
        <f t="shared" si="96"/>
        <v>29128.893180372161</v>
      </c>
    </row>
    <row r="45" spans="1:46" x14ac:dyDescent="0.25">
      <c r="A45" s="4">
        <v>41791</v>
      </c>
      <c r="B45" s="2">
        <v>41265.39</v>
      </c>
      <c r="C45" s="13">
        <f t="shared" si="75"/>
        <v>12994.962369141002</v>
      </c>
      <c r="D45" s="13">
        <f t="shared" si="76"/>
        <v>10326.288332450998</v>
      </c>
      <c r="E45" s="13">
        <f t="shared" si="77"/>
        <v>17944.139298407998</v>
      </c>
      <c r="F45" s="5">
        <v>50017.34</v>
      </c>
      <c r="G45" s="21">
        <f t="shared" si="78"/>
        <v>15751.055572346</v>
      </c>
      <c r="H45" s="21">
        <f t="shared" si="79"/>
        <v>12516.384177205999</v>
      </c>
      <c r="I45" s="21">
        <f t="shared" si="80"/>
        <v>21749.900250447998</v>
      </c>
      <c r="J45" s="5">
        <v>51701.96</v>
      </c>
      <c r="K45" s="21">
        <f t="shared" si="81"/>
        <v>16281.562457324</v>
      </c>
      <c r="L45" s="21">
        <f t="shared" si="82"/>
        <v>12937.945002163999</v>
      </c>
      <c r="M45" s="21">
        <f t="shared" si="83"/>
        <v>22482.452540512</v>
      </c>
      <c r="N45" s="6"/>
      <c r="O45" s="2"/>
      <c r="P45" s="13">
        <f t="shared" si="84"/>
        <v>0</v>
      </c>
      <c r="Q45" s="13">
        <f t="shared" si="85"/>
        <v>0</v>
      </c>
      <c r="R45" s="13">
        <f t="shared" si="86"/>
        <v>0</v>
      </c>
      <c r="S45" s="6">
        <f>J45*2%</f>
        <v>1034.0391999999999</v>
      </c>
      <c r="T45" s="13">
        <f t="shared" si="87"/>
        <v>325.63124914648</v>
      </c>
      <c r="U45" s="13">
        <f t="shared" si="88"/>
        <v>258.75890004327999</v>
      </c>
      <c r="V45" s="13">
        <f t="shared" si="89"/>
        <v>449.64905081023994</v>
      </c>
      <c r="W45" s="6">
        <f t="shared" si="90"/>
        <v>1034.0391999999999</v>
      </c>
      <c r="X45" s="13">
        <f t="shared" si="91"/>
        <v>325.63124914648</v>
      </c>
      <c r="Y45" s="13">
        <f t="shared" si="92"/>
        <v>258.75890004327999</v>
      </c>
      <c r="Z45" s="13">
        <f t="shared" si="93"/>
        <v>449.64905081023994</v>
      </c>
      <c r="AA45" s="8">
        <f>J45-W45+B45</f>
        <v>91933.310800000007</v>
      </c>
      <c r="AB45" s="17">
        <f t="shared" si="94"/>
        <v>28950.893577318526</v>
      </c>
      <c r="AC45" s="17">
        <f t="shared" si="95"/>
        <v>23005.474434571719</v>
      </c>
      <c r="AD45" s="17">
        <f t="shared" si="96"/>
        <v>39976.942788109765</v>
      </c>
    </row>
    <row r="46" spans="1:46" x14ac:dyDescent="0.25">
      <c r="A46" s="4">
        <v>41821</v>
      </c>
      <c r="B46" s="2">
        <v>51129.88</v>
      </c>
      <c r="C46" s="13">
        <f t="shared" si="75"/>
        <v>16101.407657572001</v>
      </c>
      <c r="D46" s="13">
        <f t="shared" si="76"/>
        <v>12794.787188091999</v>
      </c>
      <c r="E46" s="13">
        <f t="shared" si="77"/>
        <v>22233.685154335999</v>
      </c>
      <c r="F46" s="5">
        <v>50058.23</v>
      </c>
      <c r="G46" s="21">
        <f t="shared" si="78"/>
        <v>15763.932319937003</v>
      </c>
      <c r="H46" s="21">
        <f t="shared" si="79"/>
        <v>12526.616527607001</v>
      </c>
      <c r="I46" s="21">
        <f t="shared" si="80"/>
        <v>21767.681152456</v>
      </c>
      <c r="J46" s="5">
        <v>48386.42</v>
      </c>
      <c r="K46" s="21">
        <f t="shared" si="81"/>
        <v>15237.459456398001</v>
      </c>
      <c r="L46" s="21">
        <f t="shared" si="82"/>
        <v>12108.261288577998</v>
      </c>
      <c r="M46" s="21">
        <f t="shared" si="83"/>
        <v>21040.699255023999</v>
      </c>
      <c r="N46" s="6"/>
      <c r="O46" s="2"/>
      <c r="P46" s="13">
        <f t="shared" si="84"/>
        <v>0</v>
      </c>
      <c r="Q46" s="13">
        <f t="shared" si="85"/>
        <v>0</v>
      </c>
      <c r="R46" s="13">
        <f t="shared" si="86"/>
        <v>0</v>
      </c>
      <c r="S46" s="6">
        <f>J46*2%</f>
        <v>967.72839999999997</v>
      </c>
      <c r="T46" s="13">
        <f t="shared" si="87"/>
        <v>304.74918912795999</v>
      </c>
      <c r="U46" s="13">
        <f t="shared" si="88"/>
        <v>242.16522577155999</v>
      </c>
      <c r="V46" s="13">
        <f t="shared" si="89"/>
        <v>420.81398510047995</v>
      </c>
      <c r="W46" s="6">
        <f t="shared" si="90"/>
        <v>967.72839999999997</v>
      </c>
      <c r="X46" s="13">
        <f t="shared" si="91"/>
        <v>304.74918912795999</v>
      </c>
      <c r="Y46" s="13">
        <f t="shared" si="92"/>
        <v>242.16522577155999</v>
      </c>
      <c r="Z46" s="13">
        <f t="shared" si="93"/>
        <v>420.81398510047995</v>
      </c>
      <c r="AA46" s="8">
        <f>J46-W46+B46</f>
        <v>98548.571599999996</v>
      </c>
      <c r="AB46" s="17">
        <f t="shared" si="94"/>
        <v>31034.117924842041</v>
      </c>
      <c r="AC46" s="17">
        <f t="shared" si="95"/>
        <v>24660.883250898438</v>
      </c>
      <c r="AD46" s="17">
        <f t="shared" si="96"/>
        <v>42853.570424259517</v>
      </c>
    </row>
    <row r="47" spans="1:46" x14ac:dyDescent="0.25">
      <c r="A47" s="4">
        <v>41852</v>
      </c>
      <c r="B47" s="2">
        <v>19380.46</v>
      </c>
      <c r="C47" s="13">
        <f t="shared" si="75"/>
        <v>6103.1374814740002</v>
      </c>
      <c r="D47" s="13">
        <f t="shared" si="76"/>
        <v>4849.7837528139999</v>
      </c>
      <c r="E47" s="13">
        <f t="shared" si="77"/>
        <v>8427.5387657119991</v>
      </c>
      <c r="F47" s="5">
        <v>49658.2</v>
      </c>
      <c r="G47" s="21">
        <f t="shared" si="78"/>
        <v>15637.95811258</v>
      </c>
      <c r="H47" s="21">
        <f t="shared" si="79"/>
        <v>12426.512660379998</v>
      </c>
      <c r="I47" s="21">
        <f t="shared" si="80"/>
        <v>21593.729227039999</v>
      </c>
      <c r="J47" s="5">
        <v>44522.26</v>
      </c>
      <c r="K47" s="21">
        <f t="shared" si="81"/>
        <v>14020.589488894002</v>
      </c>
      <c r="L47" s="21">
        <f t="shared" si="82"/>
        <v>11141.290412434</v>
      </c>
      <c r="M47" s="21">
        <f t="shared" si="83"/>
        <v>19360.380098672002</v>
      </c>
      <c r="N47" s="6"/>
      <c r="O47" s="2"/>
      <c r="P47" s="13">
        <f t="shared" si="84"/>
        <v>0</v>
      </c>
      <c r="Q47" s="13">
        <f t="shared" si="85"/>
        <v>0</v>
      </c>
      <c r="R47" s="13">
        <f t="shared" si="86"/>
        <v>0</v>
      </c>
      <c r="S47" s="6">
        <f>J47*2%</f>
        <v>890.44520000000011</v>
      </c>
      <c r="T47" s="13">
        <f t="shared" si="87"/>
        <v>280.41178977788007</v>
      </c>
      <c r="U47" s="13">
        <f t="shared" si="88"/>
        <v>222.82580824868</v>
      </c>
      <c r="V47" s="13">
        <f t="shared" si="89"/>
        <v>387.20760197344003</v>
      </c>
      <c r="W47" s="6">
        <f t="shared" si="90"/>
        <v>890.44520000000011</v>
      </c>
      <c r="X47" s="13">
        <f t="shared" si="91"/>
        <v>280.41178977788007</v>
      </c>
      <c r="Y47" s="13">
        <f t="shared" si="92"/>
        <v>222.82580824868</v>
      </c>
      <c r="Z47" s="13">
        <f t="shared" si="93"/>
        <v>387.20760197344003</v>
      </c>
      <c r="AA47" s="8">
        <f>J47-W47+B47</f>
        <v>63012.274799999999</v>
      </c>
      <c r="AB47" s="17">
        <f t="shared" si="94"/>
        <v>19843.315180590122</v>
      </c>
      <c r="AC47" s="17">
        <f t="shared" si="95"/>
        <v>15768.248356999318</v>
      </c>
      <c r="AD47" s="17">
        <f t="shared" si="96"/>
        <v>27400.711262410558</v>
      </c>
    </row>
    <row r="48" spans="1:46" x14ac:dyDescent="0.25">
      <c r="A48" s="4">
        <v>41883</v>
      </c>
      <c r="B48" s="2">
        <v>75601.16</v>
      </c>
      <c r="C48" s="13">
        <f t="shared" si="75"/>
        <v>23807.704937804003</v>
      </c>
      <c r="D48" s="13">
        <f t="shared" si="76"/>
        <v>18918.502319444</v>
      </c>
      <c r="E48" s="13">
        <f t="shared" si="77"/>
        <v>32874.952742752001</v>
      </c>
      <c r="F48" s="5">
        <v>50115.39</v>
      </c>
      <c r="G48" s="21">
        <f t="shared" si="78"/>
        <v>15781.932684141</v>
      </c>
      <c r="H48" s="21">
        <f t="shared" si="79"/>
        <v>12540.920297450999</v>
      </c>
      <c r="I48" s="21">
        <f t="shared" si="80"/>
        <v>21792.537018407998</v>
      </c>
      <c r="J48" s="5">
        <v>41804.71</v>
      </c>
      <c r="K48" s="21">
        <f t="shared" si="81"/>
        <v>13164.800655049001</v>
      </c>
      <c r="L48" s="21">
        <f t="shared" si="82"/>
        <v>10461.248254639</v>
      </c>
      <c r="M48" s="21">
        <f t="shared" si="83"/>
        <v>18178.661090311998</v>
      </c>
      <c r="N48" s="6"/>
      <c r="O48" s="2">
        <v>4647.21</v>
      </c>
      <c r="P48" s="13">
        <f t="shared" si="84"/>
        <v>1463.4617307990002</v>
      </c>
      <c r="Q48" s="13">
        <f t="shared" si="85"/>
        <v>1162.9220128889999</v>
      </c>
      <c r="R48" s="13">
        <f t="shared" si="86"/>
        <v>2020.8262563119999</v>
      </c>
      <c r="S48" s="6">
        <f>J48*2%</f>
        <v>836.0942</v>
      </c>
      <c r="T48" s="13">
        <f t="shared" si="87"/>
        <v>263.29601310098002</v>
      </c>
      <c r="U48" s="13">
        <f t="shared" si="88"/>
        <v>209.22496509278</v>
      </c>
      <c r="V48" s="13">
        <f t="shared" si="89"/>
        <v>363.57322180623999</v>
      </c>
      <c r="W48" s="6">
        <f t="shared" si="90"/>
        <v>5483.3042000000005</v>
      </c>
      <c r="X48" s="13">
        <f t="shared" si="91"/>
        <v>1726.7577438999804</v>
      </c>
      <c r="Y48" s="13">
        <f t="shared" si="92"/>
        <v>1372.1469779817801</v>
      </c>
      <c r="Z48" s="13">
        <f t="shared" si="93"/>
        <v>2384.39947811824</v>
      </c>
      <c r="AA48" s="8">
        <f>J48-W48+B48</f>
        <v>111922.56580000001</v>
      </c>
      <c r="AB48" s="17">
        <f t="shared" si="94"/>
        <v>35245.747848953026</v>
      </c>
      <c r="AC48" s="17">
        <f t="shared" si="95"/>
        <v>28007.60359610122</v>
      </c>
      <c r="AD48" s="17">
        <f t="shared" si="96"/>
        <v>48669.214354945761</v>
      </c>
    </row>
    <row r="49" spans="1:30" x14ac:dyDescent="0.25">
      <c r="A49" s="4">
        <v>41913</v>
      </c>
      <c r="B49" s="2">
        <v>76561.539999999994</v>
      </c>
      <c r="C49" s="13">
        <f t="shared" si="75"/>
        <v>24110.140028326001</v>
      </c>
      <c r="D49" s="13">
        <f t="shared" si="76"/>
        <v>19158.828674985998</v>
      </c>
      <c r="E49" s="13">
        <f t="shared" si="77"/>
        <v>33292.571296687995</v>
      </c>
      <c r="F49" s="5">
        <v>50081.79</v>
      </c>
      <c r="G49" s="21">
        <f t="shared" si="78"/>
        <v>15771.351644301001</v>
      </c>
      <c r="H49" s="21">
        <f t="shared" si="79"/>
        <v>12532.512203210999</v>
      </c>
      <c r="I49" s="21">
        <f t="shared" si="80"/>
        <v>21777.926152487998</v>
      </c>
      <c r="J49" s="5">
        <v>61610.63</v>
      </c>
      <c r="K49" s="21">
        <f t="shared" si="81"/>
        <v>19401.920553496999</v>
      </c>
      <c r="L49" s="21">
        <f t="shared" si="82"/>
        <v>15417.499500766999</v>
      </c>
      <c r="M49" s="21">
        <f t="shared" si="83"/>
        <v>26791.209945735998</v>
      </c>
      <c r="N49" s="6"/>
      <c r="O49" s="2">
        <v>130164</v>
      </c>
      <c r="P49" s="13">
        <f t="shared" si="84"/>
        <v>40990.192551600005</v>
      </c>
      <c r="Q49" s="13">
        <f t="shared" si="85"/>
        <v>32572.356507599998</v>
      </c>
      <c r="R49" s="13">
        <f t="shared" si="86"/>
        <v>56601.450940800001</v>
      </c>
      <c r="S49" s="6">
        <f>J49*2%</f>
        <v>1232.2126000000001</v>
      </c>
      <c r="T49" s="13">
        <f t="shared" si="87"/>
        <v>388.03841106994003</v>
      </c>
      <c r="U49" s="13">
        <f t="shared" si="88"/>
        <v>308.34999001533998</v>
      </c>
      <c r="V49" s="13">
        <f t="shared" si="89"/>
        <v>535.82419891472</v>
      </c>
      <c r="W49" s="6">
        <f t="shared" si="90"/>
        <v>131396.2126</v>
      </c>
      <c r="X49" s="13">
        <f t="shared" si="91"/>
        <v>41378.230962669943</v>
      </c>
      <c r="Y49" s="13">
        <f t="shared" si="92"/>
        <v>32880.706497615342</v>
      </c>
      <c r="Z49" s="13">
        <f t="shared" si="93"/>
        <v>57137.275139714715</v>
      </c>
      <c r="AA49" s="8">
        <f>J49-W49+B49</f>
        <v>6775.9573999999993</v>
      </c>
      <c r="AB49" s="17">
        <f t="shared" si="94"/>
        <v>2133.8296191530599</v>
      </c>
      <c r="AC49" s="17">
        <f t="shared" si="95"/>
        <v>1695.6216781376597</v>
      </c>
      <c r="AD49" s="17">
        <f t="shared" si="96"/>
        <v>2946.5061027092797</v>
      </c>
    </row>
    <row r="50" spans="1:30" x14ac:dyDescent="0.25">
      <c r="A50" s="4">
        <v>41944</v>
      </c>
      <c r="B50" s="2">
        <v>70268.479999999996</v>
      </c>
      <c r="C50" s="13">
        <f t="shared" si="75"/>
        <v>22128.380546912002</v>
      </c>
      <c r="D50" s="13">
        <f t="shared" si="76"/>
        <v>17584.047676831997</v>
      </c>
      <c r="E50" s="13">
        <f t="shared" si="77"/>
        <v>30556.051776255998</v>
      </c>
      <c r="F50" s="5">
        <v>50000.07</v>
      </c>
      <c r="G50" s="21">
        <f t="shared" si="78"/>
        <v>15745.617043833001</v>
      </c>
      <c r="H50" s="21">
        <f t="shared" si="79"/>
        <v>12512.062516862999</v>
      </c>
      <c r="I50" s="21">
        <f t="shared" si="80"/>
        <v>21742.390439303999</v>
      </c>
      <c r="J50" s="5">
        <v>49014.33</v>
      </c>
      <c r="K50" s="21">
        <f t="shared" si="81"/>
        <v>15435.195787527002</v>
      </c>
      <c r="L50" s="21">
        <f t="shared" si="82"/>
        <v>12265.390052097</v>
      </c>
      <c r="M50" s="21">
        <f t="shared" si="83"/>
        <v>21313.744160376002</v>
      </c>
      <c r="N50" s="6"/>
      <c r="O50" s="2">
        <v>496681.29</v>
      </c>
      <c r="P50" s="13">
        <f t="shared" si="84"/>
        <v>156410.848728351</v>
      </c>
      <c r="Q50" s="13">
        <f t="shared" si="85"/>
        <v>124289.97302276098</v>
      </c>
      <c r="R50" s="13">
        <f t="shared" si="86"/>
        <v>215980.46824888798</v>
      </c>
      <c r="S50" s="6">
        <f>J50*2%</f>
        <v>980.28660000000002</v>
      </c>
      <c r="T50" s="13">
        <f t="shared" si="87"/>
        <v>308.70391575054003</v>
      </c>
      <c r="U50" s="13">
        <f t="shared" si="88"/>
        <v>245.30780104194</v>
      </c>
      <c r="V50" s="13">
        <f t="shared" si="89"/>
        <v>426.27488320752002</v>
      </c>
      <c r="W50" s="6">
        <f t="shared" si="90"/>
        <v>497661.57659999997</v>
      </c>
      <c r="X50" s="13">
        <f t="shared" si="91"/>
        <v>156719.55264410155</v>
      </c>
      <c r="Y50" s="13">
        <f t="shared" si="92"/>
        <v>124535.28082380292</v>
      </c>
      <c r="Z50" s="13">
        <f t="shared" si="93"/>
        <v>216406.74313209549</v>
      </c>
      <c r="AA50" s="8">
        <f>J50-W50+B50</f>
        <v>-378378.76659999997</v>
      </c>
      <c r="AB50" s="17">
        <f t="shared" si="94"/>
        <v>-119155.97630966254</v>
      </c>
      <c r="AC50" s="17">
        <f t="shared" si="95"/>
        <v>-94685.843094873926</v>
      </c>
      <c r="AD50" s="17">
        <f t="shared" si="96"/>
        <v>-164536.94719546349</v>
      </c>
    </row>
    <row r="51" spans="1:30" x14ac:dyDescent="0.25">
      <c r="A51" s="4">
        <v>41974</v>
      </c>
      <c r="B51" s="2">
        <v>82032.98</v>
      </c>
      <c r="C51" s="13">
        <f t="shared" si="75"/>
        <v>25833.161594461999</v>
      </c>
      <c r="D51" s="13">
        <f t="shared" si="76"/>
        <v>20528.006744881997</v>
      </c>
      <c r="E51" s="13">
        <f t="shared" si="77"/>
        <v>35671.811660656</v>
      </c>
      <c r="F51" s="5">
        <v>49656</v>
      </c>
      <c r="G51" s="21">
        <f t="shared" si="78"/>
        <v>15637.265306400001</v>
      </c>
      <c r="H51" s="21">
        <f t="shared" si="79"/>
        <v>12425.962130399999</v>
      </c>
      <c r="I51" s="21">
        <f t="shared" si="80"/>
        <v>21592.7725632</v>
      </c>
      <c r="J51" s="5">
        <v>64566.47</v>
      </c>
      <c r="K51" s="21">
        <f t="shared" si="81"/>
        <v>20332.749743993001</v>
      </c>
      <c r="L51" s="21">
        <f t="shared" si="82"/>
        <v>16157.171562623</v>
      </c>
      <c r="M51" s="21">
        <f t="shared" si="83"/>
        <v>28076.548693384</v>
      </c>
      <c r="N51" s="6"/>
      <c r="O51" s="2">
        <v>8746.91</v>
      </c>
      <c r="P51" s="13">
        <f t="shared" si="84"/>
        <v>2754.5060472290002</v>
      </c>
      <c r="Q51" s="13">
        <f t="shared" si="85"/>
        <v>2188.8346306189997</v>
      </c>
      <c r="R51" s="13">
        <f t="shared" si="86"/>
        <v>3803.569322152</v>
      </c>
      <c r="S51" s="6">
        <f>J51*2%</f>
        <v>1291.3294000000001</v>
      </c>
      <c r="T51" s="13">
        <f t="shared" si="87"/>
        <v>406.65499487986006</v>
      </c>
      <c r="U51" s="13">
        <f t="shared" si="88"/>
        <v>323.14343125246</v>
      </c>
      <c r="V51" s="13">
        <f t="shared" si="89"/>
        <v>561.53097386768002</v>
      </c>
      <c r="W51" s="6">
        <f t="shared" si="90"/>
        <v>10038.2394</v>
      </c>
      <c r="X51" s="13">
        <f t="shared" si="91"/>
        <v>3161.1610421088603</v>
      </c>
      <c r="Y51" s="13">
        <f t="shared" si="92"/>
        <v>2511.9780618714599</v>
      </c>
      <c r="Z51" s="13">
        <f t="shared" si="93"/>
        <v>4365.1002960196802</v>
      </c>
      <c r="AA51" s="8">
        <f>J51-W51+B51</f>
        <v>136561.21059999999</v>
      </c>
      <c r="AB51" s="17">
        <f t="shared" si="94"/>
        <v>43004.750296346137</v>
      </c>
      <c r="AC51" s="17">
        <f t="shared" si="95"/>
        <v>34173.200245633539</v>
      </c>
      <c r="AD51" s="17">
        <f t="shared" si="96"/>
        <v>59383.260058020314</v>
      </c>
    </row>
    <row r="52" spans="1:30" x14ac:dyDescent="0.25">
      <c r="A52" s="2" t="s">
        <v>4</v>
      </c>
      <c r="B52" s="2">
        <f>SUM(B40:B51)</f>
        <v>630068.38</v>
      </c>
      <c r="C52" s="13">
        <f t="shared" si="75"/>
        <v>198416.03067572202</v>
      </c>
      <c r="D52" s="13">
        <f t="shared" si="76"/>
        <v>157668.87847274198</v>
      </c>
      <c r="E52" s="13">
        <f t="shared" si="77"/>
        <v>273983.47085153597</v>
      </c>
      <c r="F52" s="8">
        <f>SUM(F40:F51)</f>
        <v>598103.77999999991</v>
      </c>
      <c r="G52" s="21">
        <f t="shared" si="78"/>
        <v>188349.99775698199</v>
      </c>
      <c r="H52" s="21">
        <f t="shared" si="79"/>
        <v>149670.02820060198</v>
      </c>
      <c r="I52" s="21">
        <f t="shared" si="80"/>
        <v>260083.75404241597</v>
      </c>
      <c r="J52" s="8">
        <f>SUM(J40:J51)</f>
        <v>598976.4</v>
      </c>
      <c r="K52" s="21">
        <f t="shared" si="81"/>
        <v>188624.79617916001</v>
      </c>
      <c r="L52" s="21">
        <f t="shared" si="82"/>
        <v>149888.39341476001</v>
      </c>
      <c r="M52" s="21">
        <f t="shared" si="83"/>
        <v>260463.21040608</v>
      </c>
      <c r="N52" s="6">
        <f t="shared" ref="N52" si="97">J52/F52*100</f>
        <v>100.14589775707488</v>
      </c>
      <c r="O52" s="2">
        <f>SUM(O40:O51)</f>
        <v>693128.41</v>
      </c>
      <c r="P52" s="13">
        <f t="shared" si="84"/>
        <v>218274.38453707902</v>
      </c>
      <c r="Q52" s="13">
        <f t="shared" si="85"/>
        <v>173449.077133969</v>
      </c>
      <c r="R52" s="13">
        <f t="shared" si="86"/>
        <v>301404.94832895201</v>
      </c>
      <c r="S52" s="6">
        <f>SUM(S40:S51)</f>
        <v>11979.528</v>
      </c>
      <c r="T52" s="13">
        <f t="shared" si="87"/>
        <v>3772.4959235832002</v>
      </c>
      <c r="U52" s="13">
        <f t="shared" si="88"/>
        <v>2997.7678682952001</v>
      </c>
      <c r="V52" s="13">
        <f t="shared" si="89"/>
        <v>5209.2642081215999</v>
      </c>
      <c r="W52" s="6">
        <f t="shared" si="90"/>
        <v>705107.93800000008</v>
      </c>
      <c r="X52" s="13">
        <f t="shared" si="91"/>
        <v>222046.88046066224</v>
      </c>
      <c r="Y52" s="13">
        <f t="shared" si="92"/>
        <v>176446.84500226422</v>
      </c>
      <c r="Z52" s="13">
        <f t="shared" si="93"/>
        <v>306614.21253707365</v>
      </c>
      <c r="AA52" s="8">
        <f>J52-W52+B52</f>
        <v>523936.84199999995</v>
      </c>
      <c r="AB52" s="17">
        <f t="shared" si="94"/>
        <v>164993.94639421979</v>
      </c>
      <c r="AC52" s="17">
        <f t="shared" si="95"/>
        <v>131110.42688523777</v>
      </c>
      <c r="AD52" s="17">
        <f t="shared" si="96"/>
        <v>227832.46872054238</v>
      </c>
    </row>
    <row r="55" spans="1:30" x14ac:dyDescent="0.25">
      <c r="O55" s="1" t="s">
        <v>18</v>
      </c>
    </row>
    <row r="56" spans="1:30" ht="126" x14ac:dyDescent="0.25">
      <c r="A56" s="2" t="s">
        <v>11</v>
      </c>
      <c r="B56" s="3" t="s">
        <v>12</v>
      </c>
      <c r="C56" s="14" t="s">
        <v>22</v>
      </c>
      <c r="D56" s="14" t="s">
        <v>23</v>
      </c>
      <c r="E56" s="14" t="s">
        <v>24</v>
      </c>
      <c r="F56" s="3" t="s">
        <v>0</v>
      </c>
      <c r="G56" s="14" t="s">
        <v>22</v>
      </c>
      <c r="H56" s="14" t="s">
        <v>23</v>
      </c>
      <c r="I56" s="14" t="s">
        <v>24</v>
      </c>
      <c r="J56" s="3" t="s">
        <v>1</v>
      </c>
      <c r="K56" s="14" t="s">
        <v>22</v>
      </c>
      <c r="L56" s="14" t="s">
        <v>23</v>
      </c>
      <c r="M56" s="14" t="s">
        <v>24</v>
      </c>
      <c r="N56" s="3" t="s">
        <v>2</v>
      </c>
      <c r="O56" s="3" t="s">
        <v>20</v>
      </c>
      <c r="P56" s="14" t="s">
        <v>22</v>
      </c>
      <c r="Q56" s="14" t="s">
        <v>23</v>
      </c>
      <c r="R56" s="14" t="s">
        <v>24</v>
      </c>
      <c r="S56" s="3" t="s">
        <v>3</v>
      </c>
      <c r="T56" s="14" t="s">
        <v>22</v>
      </c>
      <c r="U56" s="14" t="s">
        <v>23</v>
      </c>
      <c r="V56" s="14" t="s">
        <v>24</v>
      </c>
      <c r="W56" s="3" t="s">
        <v>7</v>
      </c>
      <c r="X56" s="14" t="s">
        <v>22</v>
      </c>
      <c r="Y56" s="14" t="s">
        <v>23</v>
      </c>
      <c r="Z56" s="14" t="s">
        <v>24</v>
      </c>
      <c r="AA56" s="3" t="s">
        <v>6</v>
      </c>
      <c r="AB56" s="14" t="s">
        <v>22</v>
      </c>
      <c r="AC56" s="14" t="s">
        <v>23</v>
      </c>
      <c r="AD56" s="14" t="s">
        <v>24</v>
      </c>
    </row>
    <row r="57" spans="1:30" x14ac:dyDescent="0.25">
      <c r="A57" s="4">
        <v>41640</v>
      </c>
      <c r="B57" s="2">
        <v>0</v>
      </c>
      <c r="C57" s="2"/>
      <c r="D57" s="2"/>
      <c r="E57" s="2"/>
      <c r="F57" s="5">
        <v>16487.419999999998</v>
      </c>
      <c r="G57" s="18">
        <f>F57*0.2830826</f>
        <v>4667.301720892</v>
      </c>
      <c r="H57" s="18">
        <f>F57*0.2210508</f>
        <v>3644.5573809359994</v>
      </c>
      <c r="I57" s="18">
        <f>F57*0.4958666</f>
        <v>8175.5608981719988</v>
      </c>
      <c r="J57" s="5">
        <v>12711.05</v>
      </c>
      <c r="K57" s="18">
        <f>J57*0.2830826</f>
        <v>3598.2770827300001</v>
      </c>
      <c r="L57" s="18">
        <f>J57*0.2210508</f>
        <v>2809.7877713399998</v>
      </c>
      <c r="M57" s="18">
        <f>J57*0.4958666</f>
        <v>6302.9851459299998</v>
      </c>
      <c r="N57" s="6"/>
      <c r="O57" s="2"/>
      <c r="P57" s="17">
        <f>O57*0.2830826</f>
        <v>0</v>
      </c>
      <c r="Q57" s="17">
        <f>O57*0.2210508</f>
        <v>0</v>
      </c>
      <c r="R57" s="17">
        <f>O57*0.4958666</f>
        <v>0</v>
      </c>
      <c r="S57" s="6">
        <f>J57*2%</f>
        <v>254.221</v>
      </c>
      <c r="T57" s="13">
        <f>S57*0.2830826</f>
        <v>71.965541654600003</v>
      </c>
      <c r="U57" s="13">
        <f>S57*0.2210508</f>
        <v>56.195755426799998</v>
      </c>
      <c r="V57" s="13">
        <f>S57*0.4958666</f>
        <v>126.0597029186</v>
      </c>
      <c r="W57" s="6">
        <f>O57+S57</f>
        <v>254.221</v>
      </c>
      <c r="X57" s="13">
        <f>W57*0.2830826</f>
        <v>71.965541654600003</v>
      </c>
      <c r="Y57" s="13">
        <f>W57*0.2210508</f>
        <v>56.195755426799998</v>
      </c>
      <c r="Z57" s="13">
        <f>W57*0.4958666</f>
        <v>126.0597029186</v>
      </c>
      <c r="AA57" s="8">
        <f>J57-W57+B57</f>
        <v>12456.829</v>
      </c>
      <c r="AB57" s="17">
        <f>AA57*0.2830826</f>
        <v>3526.3115410754003</v>
      </c>
      <c r="AC57" s="17">
        <f>AA57*0.2210508</f>
        <v>2753.5920159131997</v>
      </c>
      <c r="AD57" s="17">
        <f>AA57*0.4958666</f>
        <v>6176.9254430113997</v>
      </c>
    </row>
    <row r="58" spans="1:30" x14ac:dyDescent="0.25">
      <c r="A58" s="4">
        <v>41671</v>
      </c>
      <c r="B58" s="2">
        <v>0</v>
      </c>
      <c r="C58" s="2"/>
      <c r="D58" s="2"/>
      <c r="E58" s="2"/>
      <c r="F58" s="5">
        <v>16515</v>
      </c>
      <c r="G58" s="18">
        <f t="shared" ref="G58:G69" si="98">F58*0.2830826</f>
        <v>4675.1091390000001</v>
      </c>
      <c r="H58" s="18">
        <f t="shared" ref="H58:H69" si="99">F58*0.2210508</f>
        <v>3650.6539619999999</v>
      </c>
      <c r="I58" s="18">
        <f t="shared" ref="I58:I69" si="100">F58*0.4958666</f>
        <v>8189.2368989999995</v>
      </c>
      <c r="J58" s="5">
        <v>15010.54</v>
      </c>
      <c r="K58" s="18">
        <f t="shared" ref="K58:K69" si="101">J58*0.2830826</f>
        <v>4249.2226906040005</v>
      </c>
      <c r="L58" s="18">
        <f t="shared" ref="L58:L69" si="102">J58*0.2210508</f>
        <v>3318.0918754320001</v>
      </c>
      <c r="M58" s="18">
        <f t="shared" ref="M58:M69" si="103">J58*0.4958666</f>
        <v>7443.2254339640003</v>
      </c>
      <c r="N58" s="6"/>
      <c r="O58" s="2">
        <v>510</v>
      </c>
      <c r="P58" s="13">
        <f t="shared" ref="P58:P69" si="104">O58*0.2830826</f>
        <v>144.37212600000001</v>
      </c>
      <c r="Q58" s="13">
        <f t="shared" ref="Q58:Q69" si="105">O58*0.2210508</f>
        <v>112.73590799999999</v>
      </c>
      <c r="R58" s="13">
        <f t="shared" ref="R58:R69" si="106">O58*0.4958666</f>
        <v>252.891966</v>
      </c>
      <c r="S58" s="6">
        <f>J58*2%</f>
        <v>300.21080000000001</v>
      </c>
      <c r="T58" s="13">
        <f t="shared" ref="T58:T69" si="107">S58*0.2830826</f>
        <v>84.984453812080005</v>
      </c>
      <c r="U58" s="13">
        <f t="shared" ref="U58:U69" si="108">S58*0.2210508</f>
        <v>66.361837508639994</v>
      </c>
      <c r="V58" s="13">
        <f t="shared" ref="V58:V69" si="109">S58*0.4958666</f>
        <v>148.86450867927999</v>
      </c>
      <c r="W58" s="6">
        <f t="shared" ref="W58:W69" si="110">O58+S58</f>
        <v>810.21080000000006</v>
      </c>
      <c r="X58" s="13">
        <f t="shared" ref="X58:X69" si="111">W58*0.2830826</f>
        <v>229.35657981208004</v>
      </c>
      <c r="Y58" s="13">
        <f t="shared" ref="Y58:Y69" si="112">W58*0.2210508</f>
        <v>179.09774550864</v>
      </c>
      <c r="Z58" s="13">
        <f t="shared" ref="Z58:Z69" si="113">W58*0.4958666</f>
        <v>401.75647467928002</v>
      </c>
      <c r="AA58" s="8">
        <f>J58-W58+B58</f>
        <v>14200.3292</v>
      </c>
      <c r="AB58" s="17">
        <f t="shared" ref="AB58:AB69" si="114">AA58*0.2830826</f>
        <v>4019.8661107919202</v>
      </c>
      <c r="AC58" s="17">
        <f t="shared" ref="AC58:AC69" si="115">AA58*0.2210508</f>
        <v>3138.9941299233601</v>
      </c>
      <c r="AD58" s="17">
        <f t="shared" ref="AD58:AD69" si="116">AA58*0.4958666</f>
        <v>7041.4689592847199</v>
      </c>
    </row>
    <row r="59" spans="1:30" x14ac:dyDescent="0.25">
      <c r="A59" s="4">
        <v>41699</v>
      </c>
      <c r="B59" s="2">
        <v>0</v>
      </c>
      <c r="C59" s="2"/>
      <c r="D59" s="2"/>
      <c r="E59" s="2"/>
      <c r="F59" s="5">
        <v>16697.669999999998</v>
      </c>
      <c r="G59" s="18">
        <f t="shared" si="98"/>
        <v>4726.8198375419997</v>
      </c>
      <c r="H59" s="18">
        <f t="shared" si="99"/>
        <v>3691.0333116359993</v>
      </c>
      <c r="I59" s="18">
        <f t="shared" si="100"/>
        <v>8279.8168508219987</v>
      </c>
      <c r="J59" s="5">
        <v>17437.21</v>
      </c>
      <c r="K59" s="18">
        <f t="shared" si="101"/>
        <v>4936.1707435460003</v>
      </c>
      <c r="L59" s="18">
        <f t="shared" si="102"/>
        <v>3854.5092202679998</v>
      </c>
      <c r="M59" s="18">
        <f t="shared" si="103"/>
        <v>8646.5300361859991</v>
      </c>
      <c r="N59" s="6"/>
      <c r="O59" s="2">
        <v>5200</v>
      </c>
      <c r="P59" s="13">
        <f t="shared" si="104"/>
        <v>1472.02952</v>
      </c>
      <c r="Q59" s="13">
        <f t="shared" si="105"/>
        <v>1149.46416</v>
      </c>
      <c r="R59" s="13">
        <f t="shared" si="106"/>
        <v>2578.50632</v>
      </c>
      <c r="S59" s="6">
        <f>J59*2%</f>
        <v>348.74419999999998</v>
      </c>
      <c r="T59" s="13">
        <f t="shared" si="107"/>
        <v>98.723414870919996</v>
      </c>
      <c r="U59" s="13">
        <f t="shared" si="108"/>
        <v>77.090184405359992</v>
      </c>
      <c r="V59" s="13">
        <f t="shared" si="109"/>
        <v>172.93060072371998</v>
      </c>
      <c r="W59" s="6">
        <f t="shared" si="110"/>
        <v>5548.7442000000001</v>
      </c>
      <c r="X59" s="13">
        <f t="shared" si="111"/>
        <v>1570.7529348709202</v>
      </c>
      <c r="Y59" s="13">
        <f t="shared" si="112"/>
        <v>1226.5543444053599</v>
      </c>
      <c r="Z59" s="13">
        <f t="shared" si="113"/>
        <v>2751.43692072372</v>
      </c>
      <c r="AA59" s="8">
        <f>J59-W59+B59</f>
        <v>11888.465799999998</v>
      </c>
      <c r="AB59" s="17">
        <f t="shared" si="114"/>
        <v>3365.4178086750799</v>
      </c>
      <c r="AC59" s="17">
        <f t="shared" si="115"/>
        <v>2627.9548758626397</v>
      </c>
      <c r="AD59" s="17">
        <f t="shared" si="116"/>
        <v>5895.0931154622785</v>
      </c>
    </row>
    <row r="60" spans="1:30" x14ac:dyDescent="0.25">
      <c r="A60" s="4">
        <v>41730</v>
      </c>
      <c r="B60" s="2">
        <v>0</v>
      </c>
      <c r="C60" s="2"/>
      <c r="D60" s="2"/>
      <c r="E60" s="2"/>
      <c r="F60" s="5">
        <v>16704.07</v>
      </c>
      <c r="G60" s="18">
        <f t="shared" si="98"/>
        <v>4728.6315661819999</v>
      </c>
      <c r="H60" s="18">
        <f t="shared" si="99"/>
        <v>3692.448036756</v>
      </c>
      <c r="I60" s="18">
        <f t="shared" si="100"/>
        <v>8282.9903970619998</v>
      </c>
      <c r="J60" s="5">
        <v>19941.37</v>
      </c>
      <c r="K60" s="18">
        <f t="shared" si="101"/>
        <v>5645.0548671619999</v>
      </c>
      <c r="L60" s="18">
        <f t="shared" si="102"/>
        <v>4408.0557915959998</v>
      </c>
      <c r="M60" s="18">
        <f t="shared" si="103"/>
        <v>9888.2593412419992</v>
      </c>
      <c r="N60" s="6"/>
      <c r="O60" s="2">
        <v>1950</v>
      </c>
      <c r="P60" s="13">
        <f t="shared" si="104"/>
        <v>552.01107000000002</v>
      </c>
      <c r="Q60" s="13">
        <f t="shared" si="105"/>
        <v>431.04906</v>
      </c>
      <c r="R60" s="13">
        <f t="shared" si="106"/>
        <v>966.93986999999993</v>
      </c>
      <c r="S60" s="6">
        <f>J60*2%</f>
        <v>398.82740000000001</v>
      </c>
      <c r="T60" s="13">
        <f t="shared" si="107"/>
        <v>112.90109734324001</v>
      </c>
      <c r="U60" s="13">
        <f t="shared" si="108"/>
        <v>88.16111583192</v>
      </c>
      <c r="V60" s="13">
        <f t="shared" si="109"/>
        <v>197.76518682484001</v>
      </c>
      <c r="W60" s="6">
        <f t="shared" si="110"/>
        <v>2348.8274000000001</v>
      </c>
      <c r="X60" s="13">
        <f t="shared" si="111"/>
        <v>664.91216734324007</v>
      </c>
      <c r="Y60" s="13">
        <f t="shared" si="112"/>
        <v>519.21017583191997</v>
      </c>
      <c r="Z60" s="13">
        <f t="shared" si="113"/>
        <v>1164.7050568248401</v>
      </c>
      <c r="AA60" s="8">
        <f>J60-W60+B60</f>
        <v>17592.542600000001</v>
      </c>
      <c r="AB60" s="17">
        <f t="shared" si="114"/>
        <v>4980.1426998187608</v>
      </c>
      <c r="AC60" s="17">
        <f t="shared" si="115"/>
        <v>3888.8456157640799</v>
      </c>
      <c r="AD60" s="17">
        <f t="shared" si="116"/>
        <v>8723.5542844171596</v>
      </c>
    </row>
    <row r="61" spans="1:30" x14ac:dyDescent="0.25">
      <c r="A61" s="4">
        <v>41760</v>
      </c>
      <c r="B61" s="2">
        <v>0</v>
      </c>
      <c r="C61" s="2"/>
      <c r="D61" s="2"/>
      <c r="E61" s="2"/>
      <c r="F61" s="5">
        <v>16954.27</v>
      </c>
      <c r="G61" s="18">
        <f t="shared" si="98"/>
        <v>4799.4588327020001</v>
      </c>
      <c r="H61" s="18">
        <f t="shared" si="99"/>
        <v>3747.7549469159999</v>
      </c>
      <c r="I61" s="18">
        <f t="shared" si="100"/>
        <v>8407.0562203820009</v>
      </c>
      <c r="J61" s="5">
        <v>14535.83</v>
      </c>
      <c r="K61" s="18">
        <f t="shared" si="101"/>
        <v>4114.840549558</v>
      </c>
      <c r="L61" s="18">
        <f t="shared" si="102"/>
        <v>3213.1568501639999</v>
      </c>
      <c r="M61" s="18">
        <f t="shared" si="103"/>
        <v>7207.8326002779995</v>
      </c>
      <c r="N61" s="6"/>
      <c r="O61" s="2">
        <v>1000</v>
      </c>
      <c r="P61" s="13">
        <f t="shared" si="104"/>
        <v>283.08260000000001</v>
      </c>
      <c r="Q61" s="13">
        <f t="shared" si="105"/>
        <v>221.05079999999998</v>
      </c>
      <c r="R61" s="13">
        <f t="shared" si="106"/>
        <v>495.86660000000001</v>
      </c>
      <c r="S61" s="6">
        <f>J61*2%</f>
        <v>290.71660000000003</v>
      </c>
      <c r="T61" s="13">
        <f t="shared" si="107"/>
        <v>82.296810991160015</v>
      </c>
      <c r="U61" s="13">
        <f t="shared" si="108"/>
        <v>64.263137003280008</v>
      </c>
      <c r="V61" s="13">
        <f t="shared" si="109"/>
        <v>144.15665200556001</v>
      </c>
      <c r="W61" s="6">
        <f t="shared" si="110"/>
        <v>1290.7166</v>
      </c>
      <c r="X61" s="13">
        <f t="shared" si="111"/>
        <v>365.37941099116</v>
      </c>
      <c r="Y61" s="13">
        <f t="shared" si="112"/>
        <v>285.31393700327999</v>
      </c>
      <c r="Z61" s="13">
        <f t="shared" si="113"/>
        <v>640.02325200555993</v>
      </c>
      <c r="AA61" s="8">
        <f>J61-W61+B61</f>
        <v>13245.1134</v>
      </c>
      <c r="AB61" s="17">
        <f t="shared" si="114"/>
        <v>3749.4611385668404</v>
      </c>
      <c r="AC61" s="17">
        <f t="shared" si="115"/>
        <v>2927.8429131607199</v>
      </c>
      <c r="AD61" s="17">
        <f t="shared" si="116"/>
        <v>6567.8093482724398</v>
      </c>
    </row>
    <row r="62" spans="1:30" x14ac:dyDescent="0.25">
      <c r="A62" s="4">
        <v>41791</v>
      </c>
      <c r="B62" s="2">
        <v>0</v>
      </c>
      <c r="C62" s="2"/>
      <c r="D62" s="2"/>
      <c r="E62" s="2"/>
      <c r="F62" s="5">
        <v>16783.7</v>
      </c>
      <c r="G62" s="18">
        <f t="shared" si="98"/>
        <v>4751.1734336200007</v>
      </c>
      <c r="H62" s="18">
        <f t="shared" si="99"/>
        <v>3710.0503119599998</v>
      </c>
      <c r="I62" s="18">
        <f t="shared" si="100"/>
        <v>8322.4762544200003</v>
      </c>
      <c r="J62" s="5">
        <v>17348.990000000002</v>
      </c>
      <c r="K62" s="18">
        <f t="shared" si="101"/>
        <v>4911.1971965740004</v>
      </c>
      <c r="L62" s="18">
        <f t="shared" si="102"/>
        <v>3835.0081186920002</v>
      </c>
      <c r="M62" s="18">
        <f t="shared" si="103"/>
        <v>8602.7846847340006</v>
      </c>
      <c r="N62" s="6"/>
      <c r="O62" s="2">
        <v>10738.28</v>
      </c>
      <c r="P62" s="13">
        <f t="shared" si="104"/>
        <v>3039.8202219280006</v>
      </c>
      <c r="Q62" s="13">
        <f t="shared" si="105"/>
        <v>2373.7053846240001</v>
      </c>
      <c r="R62" s="13">
        <f t="shared" si="106"/>
        <v>5324.754393448</v>
      </c>
      <c r="S62" s="6">
        <f>J62*2%</f>
        <v>346.97980000000001</v>
      </c>
      <c r="T62" s="13">
        <f t="shared" si="107"/>
        <v>98.223943931480008</v>
      </c>
      <c r="U62" s="13">
        <f t="shared" si="108"/>
        <v>76.700162373840001</v>
      </c>
      <c r="V62" s="13">
        <f t="shared" si="109"/>
        <v>172.05569369468</v>
      </c>
      <c r="W62" s="6">
        <f t="shared" si="110"/>
        <v>11085.2598</v>
      </c>
      <c r="X62" s="13">
        <f t="shared" si="111"/>
        <v>3138.04416585948</v>
      </c>
      <c r="Y62" s="13">
        <f t="shared" si="112"/>
        <v>2450.4055469978398</v>
      </c>
      <c r="Z62" s="13">
        <f t="shared" si="113"/>
        <v>5496.8100871426795</v>
      </c>
      <c r="AA62" s="8">
        <f>J62-W62+B62</f>
        <v>6263.7302000000018</v>
      </c>
      <c r="AB62" s="17">
        <f t="shared" si="114"/>
        <v>1773.1530307145206</v>
      </c>
      <c r="AC62" s="17">
        <f t="shared" si="115"/>
        <v>1384.6025716941604</v>
      </c>
      <c r="AD62" s="17">
        <f t="shared" si="116"/>
        <v>3105.9745975913206</v>
      </c>
    </row>
    <row r="63" spans="1:30" x14ac:dyDescent="0.25">
      <c r="A63" s="4">
        <v>41821</v>
      </c>
      <c r="B63" s="2">
        <v>0</v>
      </c>
      <c r="C63" s="2"/>
      <c r="D63" s="2"/>
      <c r="E63" s="2"/>
      <c r="F63" s="5">
        <v>16804.150000000001</v>
      </c>
      <c r="G63" s="18">
        <f t="shared" si="98"/>
        <v>4756.9624727900009</v>
      </c>
      <c r="H63" s="18">
        <f t="shared" si="99"/>
        <v>3714.5708008200004</v>
      </c>
      <c r="I63" s="18">
        <f t="shared" si="100"/>
        <v>8332.6167263900006</v>
      </c>
      <c r="J63" s="5">
        <v>16242.94</v>
      </c>
      <c r="K63" s="18">
        <f t="shared" si="101"/>
        <v>4598.0936868440003</v>
      </c>
      <c r="L63" s="18">
        <f t="shared" si="102"/>
        <v>3590.514881352</v>
      </c>
      <c r="M63" s="18">
        <f t="shared" si="103"/>
        <v>8054.3314318040002</v>
      </c>
      <c r="N63" s="6"/>
      <c r="O63" s="2">
        <v>10625</v>
      </c>
      <c r="P63" s="13">
        <f t="shared" si="104"/>
        <v>3007.7526250000001</v>
      </c>
      <c r="Q63" s="13">
        <f t="shared" si="105"/>
        <v>2348.6647499999999</v>
      </c>
      <c r="R63" s="13">
        <f t="shared" si="106"/>
        <v>5268.582625</v>
      </c>
      <c r="S63" s="6">
        <f>J63*2%</f>
        <v>324.85880000000003</v>
      </c>
      <c r="T63" s="13">
        <f t="shared" si="107"/>
        <v>91.961873736880008</v>
      </c>
      <c r="U63" s="13">
        <f t="shared" si="108"/>
        <v>71.810297627040001</v>
      </c>
      <c r="V63" s="13">
        <f t="shared" si="109"/>
        <v>161.08662863608001</v>
      </c>
      <c r="W63" s="6">
        <f t="shared" si="110"/>
        <v>10949.8588</v>
      </c>
      <c r="X63" s="13">
        <f t="shared" si="111"/>
        <v>3099.7144987368802</v>
      </c>
      <c r="Y63" s="13">
        <f t="shared" si="112"/>
        <v>2420.4750476270401</v>
      </c>
      <c r="Z63" s="13">
        <f t="shared" si="113"/>
        <v>5429.6692536360797</v>
      </c>
      <c r="AA63" s="8">
        <f>J63-W63+B63</f>
        <v>5293.0812000000005</v>
      </c>
      <c r="AB63" s="17">
        <f t="shared" si="114"/>
        <v>1498.3791881071202</v>
      </c>
      <c r="AC63" s="17">
        <f t="shared" si="115"/>
        <v>1170.0398337249601</v>
      </c>
      <c r="AD63" s="17">
        <f t="shared" si="116"/>
        <v>2624.66217816792</v>
      </c>
    </row>
    <row r="64" spans="1:30" x14ac:dyDescent="0.25">
      <c r="A64" s="4">
        <v>41852</v>
      </c>
      <c r="B64" s="2">
        <v>0</v>
      </c>
      <c r="C64" s="2"/>
      <c r="D64" s="2"/>
      <c r="E64" s="2"/>
      <c r="F64" s="5">
        <v>16650</v>
      </c>
      <c r="G64" s="18">
        <f t="shared" si="98"/>
        <v>4713.3252900000007</v>
      </c>
      <c r="H64" s="18">
        <f t="shared" si="99"/>
        <v>3680.4958199999996</v>
      </c>
      <c r="I64" s="18">
        <f t="shared" si="100"/>
        <v>8256.1788899999992</v>
      </c>
      <c r="J64" s="5">
        <v>14927.96</v>
      </c>
      <c r="K64" s="18">
        <f t="shared" si="101"/>
        <v>4225.8457294959999</v>
      </c>
      <c r="L64" s="18">
        <f t="shared" si="102"/>
        <v>3299.8375003679998</v>
      </c>
      <c r="M64" s="18">
        <f t="shared" si="103"/>
        <v>7402.2767701359999</v>
      </c>
      <c r="N64" s="6"/>
      <c r="O64" s="2">
        <v>3600</v>
      </c>
      <c r="P64" s="13">
        <f t="shared" si="104"/>
        <v>1019.0973600000001</v>
      </c>
      <c r="Q64" s="13">
        <f t="shared" si="105"/>
        <v>795.78287999999998</v>
      </c>
      <c r="R64" s="13">
        <f t="shared" si="106"/>
        <v>1785.11976</v>
      </c>
      <c r="S64" s="6">
        <f>J64*2%</f>
        <v>298.55919999999998</v>
      </c>
      <c r="T64" s="13">
        <f t="shared" si="107"/>
        <v>84.516914589919992</v>
      </c>
      <c r="U64" s="13">
        <f t="shared" si="108"/>
        <v>65.996750007359992</v>
      </c>
      <c r="V64" s="13">
        <f t="shared" si="109"/>
        <v>148.04553540271999</v>
      </c>
      <c r="W64" s="6">
        <f t="shared" si="110"/>
        <v>3898.5592000000001</v>
      </c>
      <c r="X64" s="13">
        <f t="shared" si="111"/>
        <v>1103.6142745899201</v>
      </c>
      <c r="Y64" s="13">
        <f t="shared" si="112"/>
        <v>861.77963000735997</v>
      </c>
      <c r="Z64" s="13">
        <f t="shared" si="113"/>
        <v>1933.1652954027199</v>
      </c>
      <c r="AA64" s="8">
        <f>J64-W64+B64</f>
        <v>11029.400799999999</v>
      </c>
      <c r="AB64" s="17">
        <f t="shared" si="114"/>
        <v>3122.2314549060802</v>
      </c>
      <c r="AC64" s="17">
        <f t="shared" si="115"/>
        <v>2438.0578703606398</v>
      </c>
      <c r="AD64" s="17">
        <f t="shared" si="116"/>
        <v>5469.1114747332795</v>
      </c>
    </row>
    <row r="65" spans="1:45" x14ac:dyDescent="0.25">
      <c r="A65" s="4">
        <v>41883</v>
      </c>
      <c r="B65" s="2">
        <v>0</v>
      </c>
      <c r="C65" s="2"/>
      <c r="D65" s="2"/>
      <c r="E65" s="2"/>
      <c r="F65" s="5">
        <v>16826.78</v>
      </c>
      <c r="G65" s="18">
        <f t="shared" si="98"/>
        <v>4763.3686320280003</v>
      </c>
      <c r="H65" s="18">
        <f t="shared" si="99"/>
        <v>3719.5731804239995</v>
      </c>
      <c r="I65" s="18">
        <f t="shared" si="100"/>
        <v>8343.838187547999</v>
      </c>
      <c r="J65" s="5">
        <v>14036.38</v>
      </c>
      <c r="K65" s="18">
        <f t="shared" si="101"/>
        <v>3973.4549449880001</v>
      </c>
      <c r="L65" s="18">
        <f t="shared" si="102"/>
        <v>3102.7530281039999</v>
      </c>
      <c r="M65" s="18">
        <f t="shared" si="103"/>
        <v>6960.1720269079997</v>
      </c>
      <c r="N65" s="6"/>
      <c r="O65" s="2">
        <v>12900</v>
      </c>
      <c r="P65" s="13">
        <f t="shared" si="104"/>
        <v>3651.7655400000003</v>
      </c>
      <c r="Q65" s="13">
        <f t="shared" si="105"/>
        <v>2851.5553199999999</v>
      </c>
      <c r="R65" s="13">
        <f t="shared" si="106"/>
        <v>6396.6791400000002</v>
      </c>
      <c r="S65" s="6">
        <f>J65*2%</f>
        <v>280.7276</v>
      </c>
      <c r="T65" s="13">
        <f t="shared" si="107"/>
        <v>79.469098899759999</v>
      </c>
      <c r="U65" s="13">
        <f t="shared" si="108"/>
        <v>62.055060562079994</v>
      </c>
      <c r="V65" s="13">
        <f t="shared" si="109"/>
        <v>139.20344053815998</v>
      </c>
      <c r="W65" s="6">
        <f t="shared" si="110"/>
        <v>13180.7276</v>
      </c>
      <c r="X65" s="13">
        <f t="shared" si="111"/>
        <v>3731.2346388997603</v>
      </c>
      <c r="Y65" s="13">
        <f t="shared" si="112"/>
        <v>2913.6103805620801</v>
      </c>
      <c r="Z65" s="13">
        <f t="shared" si="113"/>
        <v>6535.8825805381603</v>
      </c>
      <c r="AA65" s="8">
        <f>J65-W65+B65</f>
        <v>855.65239999999903</v>
      </c>
      <c r="AB65" s="17">
        <f t="shared" si="114"/>
        <v>242.22030608823974</v>
      </c>
      <c r="AC65" s="17">
        <f t="shared" si="115"/>
        <v>189.14264754191979</v>
      </c>
      <c r="AD65" s="17">
        <f t="shared" si="116"/>
        <v>424.28944636983954</v>
      </c>
    </row>
    <row r="66" spans="1:45" x14ac:dyDescent="0.25">
      <c r="A66" s="4">
        <v>41913</v>
      </c>
      <c r="B66" s="2">
        <v>0</v>
      </c>
      <c r="C66" s="2"/>
      <c r="D66" s="2"/>
      <c r="E66" s="2"/>
      <c r="F66" s="5">
        <v>16846.13</v>
      </c>
      <c r="G66" s="18">
        <f t="shared" si="98"/>
        <v>4768.8462803380007</v>
      </c>
      <c r="H66" s="18">
        <f t="shared" si="99"/>
        <v>3723.8505134040001</v>
      </c>
      <c r="I66" s="18">
        <f t="shared" si="100"/>
        <v>8353.4332062579997</v>
      </c>
      <c r="J66" s="5">
        <v>20724.11</v>
      </c>
      <c r="K66" s="18">
        <f t="shared" si="101"/>
        <v>5866.6349414860006</v>
      </c>
      <c r="L66" s="18">
        <f t="shared" si="102"/>
        <v>4581.081094788</v>
      </c>
      <c r="M66" s="18">
        <f t="shared" si="103"/>
        <v>10276.393963726001</v>
      </c>
      <c r="N66" s="6"/>
      <c r="O66" s="2">
        <v>11245.08</v>
      </c>
      <c r="P66" s="13">
        <f t="shared" si="104"/>
        <v>3183.2864836080003</v>
      </c>
      <c r="Q66" s="13">
        <f t="shared" si="105"/>
        <v>2485.7339300640001</v>
      </c>
      <c r="R66" s="13">
        <f t="shared" si="106"/>
        <v>5576.0595863279996</v>
      </c>
      <c r="S66" s="6">
        <f>J66*2%</f>
        <v>414.48220000000003</v>
      </c>
      <c r="T66" s="13">
        <f t="shared" si="107"/>
        <v>117.33269882972002</v>
      </c>
      <c r="U66" s="13">
        <f t="shared" si="108"/>
        <v>91.621621895760001</v>
      </c>
      <c r="V66" s="13">
        <f t="shared" si="109"/>
        <v>205.52787927452002</v>
      </c>
      <c r="W66" s="6">
        <f t="shared" si="110"/>
        <v>11659.5622</v>
      </c>
      <c r="X66" s="13">
        <f t="shared" si="111"/>
        <v>3300.6191824377202</v>
      </c>
      <c r="Y66" s="13">
        <f t="shared" si="112"/>
        <v>2577.3555519597599</v>
      </c>
      <c r="Z66" s="13">
        <f t="shared" si="113"/>
        <v>5781.5874656025198</v>
      </c>
      <c r="AA66" s="8">
        <f>J66-W66+B66</f>
        <v>9064.5478000000003</v>
      </c>
      <c r="AB66" s="17">
        <f t="shared" si="114"/>
        <v>2566.0157590482804</v>
      </c>
      <c r="AC66" s="17">
        <f t="shared" si="115"/>
        <v>2003.7255428282399</v>
      </c>
      <c r="AD66" s="17">
        <f t="shared" si="116"/>
        <v>4494.8064981234802</v>
      </c>
    </row>
    <row r="67" spans="1:45" x14ac:dyDescent="0.25">
      <c r="A67" s="4">
        <v>41944</v>
      </c>
      <c r="B67" s="2">
        <v>0</v>
      </c>
      <c r="C67" s="2"/>
      <c r="D67" s="2"/>
      <c r="E67" s="2"/>
      <c r="F67" s="5">
        <v>16792.080000000002</v>
      </c>
      <c r="G67" s="18">
        <f t="shared" si="98"/>
        <v>4753.5456658080011</v>
      </c>
      <c r="H67" s="18">
        <f t="shared" si="99"/>
        <v>3711.9027176640002</v>
      </c>
      <c r="I67" s="18">
        <f t="shared" si="100"/>
        <v>8326.6316165280004</v>
      </c>
      <c r="J67" s="5">
        <v>16461.02</v>
      </c>
      <c r="K67" s="18">
        <f t="shared" si="101"/>
        <v>4659.8283402520001</v>
      </c>
      <c r="L67" s="18">
        <f t="shared" si="102"/>
        <v>3638.7216398159999</v>
      </c>
      <c r="M67" s="18">
        <f t="shared" si="103"/>
        <v>8162.4700199320005</v>
      </c>
      <c r="N67" s="6"/>
      <c r="O67" s="2">
        <v>22065</v>
      </c>
      <c r="P67" s="13">
        <f t="shared" si="104"/>
        <v>6246.2175690000004</v>
      </c>
      <c r="Q67" s="13">
        <f t="shared" si="105"/>
        <v>4877.4859019999994</v>
      </c>
      <c r="R67" s="13">
        <f t="shared" si="106"/>
        <v>10941.296528999999</v>
      </c>
      <c r="S67" s="6">
        <f>J67*2%</f>
        <v>329.22040000000004</v>
      </c>
      <c r="T67" s="13">
        <f t="shared" si="107"/>
        <v>93.196566805040021</v>
      </c>
      <c r="U67" s="13">
        <f t="shared" si="108"/>
        <v>72.774432796319999</v>
      </c>
      <c r="V67" s="13">
        <f t="shared" si="109"/>
        <v>163.24940039864001</v>
      </c>
      <c r="W67" s="6">
        <f t="shared" si="110"/>
        <v>22394.220399999998</v>
      </c>
      <c r="X67" s="13">
        <f t="shared" si="111"/>
        <v>6339.4141358050401</v>
      </c>
      <c r="Y67" s="13">
        <f t="shared" si="112"/>
        <v>4950.2603347963195</v>
      </c>
      <c r="Z67" s="13">
        <f t="shared" si="113"/>
        <v>11104.545929398639</v>
      </c>
      <c r="AA67" s="8">
        <f>J67-W67+B67</f>
        <v>-5933.2003999999979</v>
      </c>
      <c r="AB67" s="17">
        <f t="shared" si="114"/>
        <v>-1679.5857955530396</v>
      </c>
      <c r="AC67" s="17">
        <f t="shared" si="115"/>
        <v>-1311.5386949803194</v>
      </c>
      <c r="AD67" s="17">
        <f t="shared" si="116"/>
        <v>-2942.0759094666387</v>
      </c>
    </row>
    <row r="68" spans="1:45" x14ac:dyDescent="0.25">
      <c r="A68" s="4">
        <v>41974</v>
      </c>
      <c r="B68" s="2">
        <v>0</v>
      </c>
      <c r="C68" s="2"/>
      <c r="D68" s="2"/>
      <c r="E68" s="2"/>
      <c r="F68" s="5">
        <v>16650</v>
      </c>
      <c r="G68" s="18">
        <f t="shared" si="98"/>
        <v>4713.3252900000007</v>
      </c>
      <c r="H68" s="18">
        <f t="shared" si="99"/>
        <v>3680.4958199999996</v>
      </c>
      <c r="I68" s="18">
        <f t="shared" si="100"/>
        <v>8256.1788899999992</v>
      </c>
      <c r="J68" s="5">
        <v>21649.58</v>
      </c>
      <c r="K68" s="18">
        <f t="shared" si="101"/>
        <v>6128.619395308001</v>
      </c>
      <c r="L68" s="18">
        <f t="shared" si="102"/>
        <v>4785.6569786640002</v>
      </c>
      <c r="M68" s="18">
        <f t="shared" si="103"/>
        <v>10735.303626028001</v>
      </c>
      <c r="N68" s="6"/>
      <c r="O68" s="2">
        <v>1546.67</v>
      </c>
      <c r="P68" s="13">
        <f t="shared" si="104"/>
        <v>437.83536494200007</v>
      </c>
      <c r="Q68" s="13">
        <f t="shared" si="105"/>
        <v>341.892640836</v>
      </c>
      <c r="R68" s="13">
        <f t="shared" si="106"/>
        <v>766.94199422200006</v>
      </c>
      <c r="S68" s="6">
        <f>J68*2%</f>
        <v>432.99160000000006</v>
      </c>
      <c r="T68" s="13">
        <f t="shared" si="107"/>
        <v>122.57238790616003</v>
      </c>
      <c r="U68" s="13">
        <f t="shared" si="108"/>
        <v>95.713139573280017</v>
      </c>
      <c r="V68" s="13">
        <f t="shared" si="109"/>
        <v>214.70607252056001</v>
      </c>
      <c r="W68" s="6">
        <f t="shared" si="110"/>
        <v>1979.6616000000001</v>
      </c>
      <c r="X68" s="13">
        <f t="shared" si="111"/>
        <v>560.40775284816004</v>
      </c>
      <c r="Y68" s="13">
        <f t="shared" si="112"/>
        <v>437.60578040927999</v>
      </c>
      <c r="Z68" s="13">
        <f t="shared" si="113"/>
        <v>981.6480667425601</v>
      </c>
      <c r="AA68" s="8">
        <f>J68-W68+B68</f>
        <v>19669.918400000002</v>
      </c>
      <c r="AB68" s="17">
        <f t="shared" si="114"/>
        <v>5568.2116424598407</v>
      </c>
      <c r="AC68" s="17">
        <f t="shared" si="115"/>
        <v>4348.0511982547205</v>
      </c>
      <c r="AD68" s="17">
        <f t="shared" si="116"/>
        <v>9753.6555592854402</v>
      </c>
    </row>
    <row r="69" spans="1:45" x14ac:dyDescent="0.25">
      <c r="A69" s="4" t="s">
        <v>19</v>
      </c>
      <c r="B69" s="2">
        <v>0</v>
      </c>
      <c r="C69" s="2"/>
      <c r="D69" s="2"/>
      <c r="E69" s="2"/>
      <c r="F69" s="8">
        <f>SUM(F57:F68)</f>
        <v>200711.27000000002</v>
      </c>
      <c r="G69" s="18">
        <f t="shared" si="98"/>
        <v>56817.868160902006</v>
      </c>
      <c r="H69" s="18">
        <f t="shared" si="99"/>
        <v>44367.386802516005</v>
      </c>
      <c r="I69" s="18">
        <f t="shared" si="100"/>
        <v>99526.015036582001</v>
      </c>
      <c r="J69" s="8">
        <f>SUM(J57:J68)</f>
        <v>201026.97999999998</v>
      </c>
      <c r="K69" s="18">
        <f t="shared" si="101"/>
        <v>56907.240168548</v>
      </c>
      <c r="L69" s="18">
        <f t="shared" si="102"/>
        <v>44437.174750583996</v>
      </c>
      <c r="M69" s="18">
        <f t="shared" si="103"/>
        <v>99682.565080867993</v>
      </c>
      <c r="N69" s="6">
        <f t="shared" ref="N69" si="117">J69/F69*100</f>
        <v>100.15729560178657</v>
      </c>
      <c r="O69" s="2">
        <f>SUM(O57:O68)</f>
        <v>81380.03</v>
      </c>
      <c r="P69" s="13">
        <f t="shared" si="104"/>
        <v>23037.270480478001</v>
      </c>
      <c r="Q69" s="13">
        <f t="shared" si="105"/>
        <v>17989.120735524</v>
      </c>
      <c r="R69" s="13">
        <f t="shared" si="106"/>
        <v>40353.638783998002</v>
      </c>
      <c r="S69" s="6">
        <f>SUM(S57:S68)</f>
        <v>4020.539600000001</v>
      </c>
      <c r="T69" s="13">
        <f t="shared" si="107"/>
        <v>1138.1448033709603</v>
      </c>
      <c r="U69" s="13">
        <f t="shared" si="108"/>
        <v>888.74349501168024</v>
      </c>
      <c r="V69" s="13">
        <f t="shared" si="109"/>
        <v>1993.6513016173603</v>
      </c>
      <c r="W69" s="6">
        <f t="shared" si="110"/>
        <v>85400.569600000003</v>
      </c>
      <c r="X69" s="13">
        <f t="shared" si="111"/>
        <v>24175.415283848961</v>
      </c>
      <c r="Y69" s="13">
        <f t="shared" si="112"/>
        <v>18877.864230535681</v>
      </c>
      <c r="Z69" s="13">
        <f t="shared" si="113"/>
        <v>42347.290085615357</v>
      </c>
      <c r="AA69" s="8">
        <f>J69-W69+B69</f>
        <v>115626.41039999998</v>
      </c>
      <c r="AB69" s="17">
        <f t="shared" si="114"/>
        <v>32731.824884699035</v>
      </c>
      <c r="AC69" s="17">
        <f t="shared" si="115"/>
        <v>25559.310520048315</v>
      </c>
      <c r="AD69" s="17">
        <f t="shared" si="116"/>
        <v>57335.274995252628</v>
      </c>
    </row>
    <row r="71" spans="1:45" x14ac:dyDescent="0.25">
      <c r="J71" s="9"/>
      <c r="K71" s="9"/>
      <c r="L71" s="9"/>
      <c r="M71" s="9"/>
      <c r="AS71" s="9"/>
    </row>
  </sheetData>
  <pageMargins left="0.7" right="0.7" top="0.75" bottom="0.75" header="0.3" footer="0.3"/>
  <pageSetup paperSize="9" scale="64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2015-04-09T03:34:35Z</cp:lastPrinted>
  <dcterms:created xsi:type="dcterms:W3CDTF">2013-01-14T08:21:36Z</dcterms:created>
  <dcterms:modified xsi:type="dcterms:W3CDTF">2015-04-09T04:49:16Z</dcterms:modified>
</cp:coreProperties>
</file>