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ои документы\сайт ук\файлы\бух_отчет2012\"/>
    </mc:Choice>
  </mc:AlternateContent>
  <bookViews>
    <workbookView xWindow="480" yWindow="135" windowWidth="18195" windowHeight="11760"/>
  </bookViews>
  <sheets>
    <sheet name="2014" sheetId="4" r:id="rId1"/>
  </sheets>
  <calcPr calcId="152511" refMode="R1C1"/>
</workbook>
</file>

<file path=xl/calcChain.xml><?xml version="1.0" encoding="utf-8"?>
<calcChain xmlns="http://schemas.openxmlformats.org/spreadsheetml/2006/main">
  <c r="X41" i="4" l="1"/>
  <c r="Y41" i="4"/>
  <c r="Z41" i="4"/>
  <c r="X42" i="4"/>
  <c r="Y42" i="4"/>
  <c r="Z42" i="4"/>
  <c r="X43" i="4"/>
  <c r="Y43" i="4"/>
  <c r="Z43" i="4"/>
  <c r="X44" i="4"/>
  <c r="Y44" i="4"/>
  <c r="Z44" i="4"/>
  <c r="X45" i="4"/>
  <c r="Y45" i="4"/>
  <c r="Z45" i="4"/>
  <c r="X46" i="4"/>
  <c r="Y46" i="4"/>
  <c r="Z46" i="4"/>
  <c r="X47" i="4"/>
  <c r="Y47" i="4"/>
  <c r="Z47" i="4"/>
  <c r="X48" i="4"/>
  <c r="Y48" i="4"/>
  <c r="Z48" i="4"/>
  <c r="X49" i="4"/>
  <c r="Y49" i="4"/>
  <c r="Z49" i="4"/>
  <c r="X50" i="4"/>
  <c r="Y50" i="4"/>
  <c r="Z50" i="4"/>
  <c r="X51" i="4"/>
  <c r="Y51" i="4"/>
  <c r="Z51" i="4"/>
  <c r="X52" i="4"/>
  <c r="Y52" i="4"/>
  <c r="Z52" i="4"/>
  <c r="Z40" i="4"/>
  <c r="Y40" i="4"/>
  <c r="X40" i="4"/>
  <c r="T41" i="4"/>
  <c r="U41" i="4"/>
  <c r="V41" i="4"/>
  <c r="T42" i="4"/>
  <c r="U42" i="4"/>
  <c r="V42" i="4"/>
  <c r="T43" i="4"/>
  <c r="U43" i="4"/>
  <c r="V43" i="4"/>
  <c r="T44" i="4"/>
  <c r="U44" i="4"/>
  <c r="V44" i="4"/>
  <c r="T45" i="4"/>
  <c r="U45" i="4"/>
  <c r="V45" i="4"/>
  <c r="T46" i="4"/>
  <c r="U46" i="4"/>
  <c r="V46" i="4"/>
  <c r="T47" i="4"/>
  <c r="U47" i="4"/>
  <c r="V47" i="4"/>
  <c r="T48" i="4"/>
  <c r="U48" i="4"/>
  <c r="V48" i="4"/>
  <c r="T49" i="4"/>
  <c r="U49" i="4"/>
  <c r="V49" i="4"/>
  <c r="T50" i="4"/>
  <c r="U50" i="4"/>
  <c r="V50" i="4"/>
  <c r="T51" i="4"/>
  <c r="U51" i="4"/>
  <c r="V51" i="4"/>
  <c r="T52" i="4"/>
  <c r="U52" i="4"/>
  <c r="V52" i="4"/>
  <c r="V40" i="4"/>
  <c r="U40" i="4"/>
  <c r="T40" i="4"/>
  <c r="P41" i="4"/>
  <c r="Q41" i="4"/>
  <c r="R41" i="4"/>
  <c r="P42" i="4"/>
  <c r="Q42" i="4"/>
  <c r="R42" i="4"/>
  <c r="P43" i="4"/>
  <c r="Q43" i="4"/>
  <c r="R43" i="4"/>
  <c r="P44" i="4"/>
  <c r="Q44" i="4"/>
  <c r="R44" i="4"/>
  <c r="P45" i="4"/>
  <c r="Q45" i="4"/>
  <c r="R45" i="4"/>
  <c r="P46" i="4"/>
  <c r="Q46" i="4"/>
  <c r="R46" i="4"/>
  <c r="P47" i="4"/>
  <c r="Q47" i="4"/>
  <c r="R47" i="4"/>
  <c r="P48" i="4"/>
  <c r="Q48" i="4"/>
  <c r="R48" i="4"/>
  <c r="P49" i="4"/>
  <c r="Q49" i="4"/>
  <c r="R49" i="4"/>
  <c r="P50" i="4"/>
  <c r="Q50" i="4"/>
  <c r="R50" i="4"/>
  <c r="P51" i="4"/>
  <c r="Q51" i="4"/>
  <c r="R51" i="4"/>
  <c r="P52" i="4"/>
  <c r="Q52" i="4"/>
  <c r="R52" i="4"/>
  <c r="R40" i="4"/>
  <c r="Q40" i="4"/>
  <c r="P40" i="4"/>
  <c r="K41" i="4"/>
  <c r="L41" i="4"/>
  <c r="M41" i="4"/>
  <c r="K42" i="4"/>
  <c r="L42" i="4"/>
  <c r="M42" i="4"/>
  <c r="K43" i="4"/>
  <c r="L43" i="4"/>
  <c r="M43" i="4"/>
  <c r="K44" i="4"/>
  <c r="L44" i="4"/>
  <c r="M44" i="4"/>
  <c r="K45" i="4"/>
  <c r="L45" i="4"/>
  <c r="M45" i="4"/>
  <c r="K46" i="4"/>
  <c r="L46" i="4"/>
  <c r="M46" i="4"/>
  <c r="K47" i="4"/>
  <c r="L47" i="4"/>
  <c r="M47" i="4"/>
  <c r="K48" i="4"/>
  <c r="L48" i="4"/>
  <c r="M48" i="4"/>
  <c r="K49" i="4"/>
  <c r="L49" i="4"/>
  <c r="M49" i="4"/>
  <c r="K50" i="4"/>
  <c r="L50" i="4"/>
  <c r="M50" i="4"/>
  <c r="K51" i="4"/>
  <c r="L51" i="4"/>
  <c r="M51" i="4"/>
  <c r="K52" i="4"/>
  <c r="L52" i="4"/>
  <c r="M52" i="4"/>
  <c r="M40" i="4"/>
  <c r="L40" i="4"/>
  <c r="K40" i="4"/>
  <c r="G41" i="4"/>
  <c r="H41" i="4"/>
  <c r="I41" i="4"/>
  <c r="G42" i="4"/>
  <c r="H42" i="4"/>
  <c r="I42" i="4"/>
  <c r="G43" i="4"/>
  <c r="H43" i="4"/>
  <c r="I43" i="4"/>
  <c r="G44" i="4"/>
  <c r="H44" i="4"/>
  <c r="I44" i="4"/>
  <c r="G45" i="4"/>
  <c r="H45" i="4"/>
  <c r="I45" i="4"/>
  <c r="G46" i="4"/>
  <c r="H46" i="4"/>
  <c r="I46" i="4"/>
  <c r="G47" i="4"/>
  <c r="H47" i="4"/>
  <c r="I47" i="4"/>
  <c r="G48" i="4"/>
  <c r="H48" i="4"/>
  <c r="I48" i="4"/>
  <c r="G49" i="4"/>
  <c r="H49" i="4"/>
  <c r="I49" i="4"/>
  <c r="G50" i="4"/>
  <c r="H50" i="4"/>
  <c r="I50" i="4"/>
  <c r="G51" i="4"/>
  <c r="H51" i="4"/>
  <c r="I51" i="4"/>
  <c r="G52" i="4"/>
  <c r="H52" i="4"/>
  <c r="I52" i="4"/>
  <c r="I40" i="4"/>
  <c r="H40" i="4"/>
  <c r="G40" i="4"/>
  <c r="J41" i="4"/>
  <c r="J42" i="4"/>
  <c r="J43" i="4"/>
  <c r="J44" i="4"/>
  <c r="J45" i="4"/>
  <c r="J46" i="4"/>
  <c r="J47" i="4"/>
  <c r="J48" i="4"/>
  <c r="J49" i="4"/>
  <c r="J50" i="4"/>
  <c r="J51" i="4"/>
  <c r="J40" i="4"/>
  <c r="C41" i="4"/>
  <c r="D41" i="4"/>
  <c r="E41" i="4"/>
  <c r="C42" i="4"/>
  <c r="D42" i="4"/>
  <c r="E42" i="4"/>
  <c r="C43" i="4"/>
  <c r="D43" i="4"/>
  <c r="E43" i="4"/>
  <c r="C44" i="4"/>
  <c r="D44" i="4"/>
  <c r="E44" i="4"/>
  <c r="C45" i="4"/>
  <c r="D45" i="4"/>
  <c r="E45" i="4"/>
  <c r="C46" i="4"/>
  <c r="D46" i="4"/>
  <c r="E46" i="4"/>
  <c r="C47" i="4"/>
  <c r="D47" i="4"/>
  <c r="E47" i="4"/>
  <c r="C48" i="4"/>
  <c r="D48" i="4"/>
  <c r="E48" i="4"/>
  <c r="C49" i="4"/>
  <c r="D49" i="4"/>
  <c r="E49" i="4"/>
  <c r="C50" i="4"/>
  <c r="D50" i="4"/>
  <c r="E50" i="4"/>
  <c r="C51" i="4"/>
  <c r="D51" i="4"/>
  <c r="E51" i="4"/>
  <c r="C52" i="4"/>
  <c r="D52" i="4"/>
  <c r="E52" i="4"/>
  <c r="E40" i="4"/>
  <c r="D40" i="4"/>
  <c r="C40" i="4"/>
  <c r="AN24" i="4"/>
  <c r="AO24" i="4"/>
  <c r="AP24" i="4"/>
  <c r="AN25" i="4"/>
  <c r="AO25" i="4"/>
  <c r="AP25" i="4"/>
  <c r="AN26" i="4"/>
  <c r="AO26" i="4"/>
  <c r="AP26" i="4"/>
  <c r="AN27" i="4"/>
  <c r="AO27" i="4"/>
  <c r="AP27" i="4"/>
  <c r="AN28" i="4"/>
  <c r="AO28" i="4"/>
  <c r="AP28" i="4"/>
  <c r="AN29" i="4"/>
  <c r="AO29" i="4"/>
  <c r="AP29" i="4"/>
  <c r="AN30" i="4"/>
  <c r="AO30" i="4"/>
  <c r="AP30" i="4"/>
  <c r="AN31" i="4"/>
  <c r="AO31" i="4"/>
  <c r="AP31" i="4"/>
  <c r="AN32" i="4"/>
  <c r="AO32" i="4"/>
  <c r="AP32" i="4"/>
  <c r="AN33" i="4"/>
  <c r="AO33" i="4"/>
  <c r="AP33" i="4"/>
  <c r="AN34" i="4"/>
  <c r="AO34" i="4"/>
  <c r="AP34" i="4"/>
  <c r="AN35" i="4"/>
  <c r="AO35" i="4"/>
  <c r="AP35" i="4"/>
  <c r="AP23" i="4"/>
  <c r="AO23" i="4"/>
  <c r="AN23" i="4"/>
  <c r="AB24" i="4"/>
  <c r="AC24" i="4"/>
  <c r="AD24" i="4"/>
  <c r="AB25" i="4"/>
  <c r="AC25" i="4"/>
  <c r="AD25" i="4"/>
  <c r="AB26" i="4"/>
  <c r="AC26" i="4"/>
  <c r="AD26" i="4"/>
  <c r="AB27" i="4"/>
  <c r="AC27" i="4"/>
  <c r="AD27" i="4"/>
  <c r="AB28" i="4"/>
  <c r="AC28" i="4"/>
  <c r="AD28" i="4"/>
  <c r="AB29" i="4"/>
  <c r="AC29" i="4"/>
  <c r="AD29" i="4"/>
  <c r="AB30" i="4"/>
  <c r="AC30" i="4"/>
  <c r="AD30" i="4"/>
  <c r="AB31" i="4"/>
  <c r="AC31" i="4"/>
  <c r="AD31" i="4"/>
  <c r="AB32" i="4"/>
  <c r="AC32" i="4"/>
  <c r="AD32" i="4"/>
  <c r="AB33" i="4"/>
  <c r="AC33" i="4"/>
  <c r="AD33" i="4"/>
  <c r="AB34" i="4"/>
  <c r="AC34" i="4"/>
  <c r="AD34" i="4"/>
  <c r="AB35" i="4"/>
  <c r="AC35" i="4"/>
  <c r="AD35" i="4"/>
  <c r="AD23" i="4"/>
  <c r="AC23" i="4"/>
  <c r="AB23" i="4"/>
  <c r="X24" i="4"/>
  <c r="Y24" i="4"/>
  <c r="Z24" i="4"/>
  <c r="X25" i="4"/>
  <c r="Y25" i="4"/>
  <c r="Z25" i="4"/>
  <c r="X26" i="4"/>
  <c r="Y26" i="4"/>
  <c r="Z26" i="4"/>
  <c r="X27" i="4"/>
  <c r="Y27" i="4"/>
  <c r="Z27" i="4"/>
  <c r="X28" i="4"/>
  <c r="Y28" i="4"/>
  <c r="Z28" i="4"/>
  <c r="X29" i="4"/>
  <c r="Y29" i="4"/>
  <c r="Z29" i="4"/>
  <c r="X30" i="4"/>
  <c r="Y30" i="4"/>
  <c r="Z30" i="4"/>
  <c r="X31" i="4"/>
  <c r="Y31" i="4"/>
  <c r="Z31" i="4"/>
  <c r="X32" i="4"/>
  <c r="Y32" i="4"/>
  <c r="Z32" i="4"/>
  <c r="X33" i="4"/>
  <c r="Y33" i="4"/>
  <c r="Z33" i="4"/>
  <c r="X34" i="4"/>
  <c r="Y34" i="4"/>
  <c r="Z34" i="4"/>
  <c r="X35" i="4"/>
  <c r="Y35" i="4"/>
  <c r="Z35" i="4"/>
  <c r="Z23" i="4"/>
  <c r="Y23" i="4"/>
  <c r="X23" i="4"/>
  <c r="T24" i="4"/>
  <c r="U24" i="4"/>
  <c r="V24" i="4"/>
  <c r="T25" i="4"/>
  <c r="U25" i="4"/>
  <c r="V25" i="4"/>
  <c r="T26" i="4"/>
  <c r="U26" i="4"/>
  <c r="V26" i="4"/>
  <c r="T27" i="4"/>
  <c r="U27" i="4"/>
  <c r="V27" i="4"/>
  <c r="T28" i="4"/>
  <c r="U28" i="4"/>
  <c r="V28" i="4"/>
  <c r="T29" i="4"/>
  <c r="U29" i="4"/>
  <c r="V29" i="4"/>
  <c r="T30" i="4"/>
  <c r="U30" i="4"/>
  <c r="V30" i="4"/>
  <c r="T31" i="4"/>
  <c r="U31" i="4"/>
  <c r="V31" i="4"/>
  <c r="T32" i="4"/>
  <c r="U32" i="4"/>
  <c r="V32" i="4"/>
  <c r="T33" i="4"/>
  <c r="U33" i="4"/>
  <c r="V33" i="4"/>
  <c r="T34" i="4"/>
  <c r="U34" i="4"/>
  <c r="V34" i="4"/>
  <c r="T35" i="4"/>
  <c r="U35" i="4"/>
  <c r="V35" i="4"/>
  <c r="V23" i="4"/>
  <c r="U23" i="4"/>
  <c r="T23" i="4"/>
  <c r="P24" i="4"/>
  <c r="Q24" i="4"/>
  <c r="R24" i="4"/>
  <c r="P25" i="4"/>
  <c r="Q25" i="4"/>
  <c r="R25" i="4"/>
  <c r="P26" i="4"/>
  <c r="Q26" i="4"/>
  <c r="R26" i="4"/>
  <c r="P27" i="4"/>
  <c r="Q27" i="4"/>
  <c r="R27" i="4"/>
  <c r="P28" i="4"/>
  <c r="Q28" i="4"/>
  <c r="R28" i="4"/>
  <c r="P29" i="4"/>
  <c r="Q29" i="4"/>
  <c r="R29" i="4"/>
  <c r="P30" i="4"/>
  <c r="Q30" i="4"/>
  <c r="R30" i="4"/>
  <c r="P31" i="4"/>
  <c r="Q31" i="4"/>
  <c r="R31" i="4"/>
  <c r="P32" i="4"/>
  <c r="Q32" i="4"/>
  <c r="R32" i="4"/>
  <c r="P33" i="4"/>
  <c r="Q33" i="4"/>
  <c r="R33" i="4"/>
  <c r="P34" i="4"/>
  <c r="Q34" i="4"/>
  <c r="R34" i="4"/>
  <c r="P35" i="4"/>
  <c r="Q35" i="4"/>
  <c r="R35" i="4"/>
  <c r="R23" i="4"/>
  <c r="Q23" i="4"/>
  <c r="P23" i="4"/>
  <c r="K24" i="4"/>
  <c r="L24" i="4"/>
  <c r="M24" i="4"/>
  <c r="K25" i="4"/>
  <c r="L25" i="4"/>
  <c r="M25" i="4"/>
  <c r="K26" i="4"/>
  <c r="L26" i="4"/>
  <c r="M26" i="4"/>
  <c r="K27" i="4"/>
  <c r="L27" i="4"/>
  <c r="M27" i="4"/>
  <c r="K28" i="4"/>
  <c r="L28" i="4"/>
  <c r="M28" i="4"/>
  <c r="K29" i="4"/>
  <c r="L29" i="4"/>
  <c r="M29" i="4"/>
  <c r="K30" i="4"/>
  <c r="L30" i="4"/>
  <c r="M30" i="4"/>
  <c r="K31" i="4"/>
  <c r="L31" i="4"/>
  <c r="M31" i="4"/>
  <c r="K32" i="4"/>
  <c r="L32" i="4"/>
  <c r="M32" i="4"/>
  <c r="K33" i="4"/>
  <c r="L33" i="4"/>
  <c r="M33" i="4"/>
  <c r="K34" i="4"/>
  <c r="L34" i="4"/>
  <c r="M34" i="4"/>
  <c r="K35" i="4"/>
  <c r="L35" i="4"/>
  <c r="M35" i="4"/>
  <c r="M23" i="4"/>
  <c r="L23" i="4"/>
  <c r="K23" i="4"/>
  <c r="G24" i="4"/>
  <c r="H24" i="4"/>
  <c r="I24" i="4"/>
  <c r="G25" i="4"/>
  <c r="H25" i="4"/>
  <c r="I25" i="4"/>
  <c r="G26" i="4"/>
  <c r="H26" i="4"/>
  <c r="I26" i="4"/>
  <c r="G27" i="4"/>
  <c r="H27" i="4"/>
  <c r="I27" i="4"/>
  <c r="G28" i="4"/>
  <c r="H28" i="4"/>
  <c r="I28" i="4"/>
  <c r="G29" i="4"/>
  <c r="H29" i="4"/>
  <c r="I29" i="4"/>
  <c r="G30" i="4"/>
  <c r="H30" i="4"/>
  <c r="I30" i="4"/>
  <c r="G31" i="4"/>
  <c r="H31" i="4"/>
  <c r="I31" i="4"/>
  <c r="G32" i="4"/>
  <c r="H32" i="4"/>
  <c r="I32" i="4"/>
  <c r="G33" i="4"/>
  <c r="H33" i="4"/>
  <c r="I33" i="4"/>
  <c r="G34" i="4"/>
  <c r="H34" i="4"/>
  <c r="I34" i="4"/>
  <c r="G35" i="4"/>
  <c r="H35" i="4"/>
  <c r="I35" i="4"/>
  <c r="I23" i="4"/>
  <c r="H23" i="4"/>
  <c r="G23" i="4"/>
  <c r="J24" i="4"/>
  <c r="J25" i="4"/>
  <c r="J26" i="4"/>
  <c r="J27" i="4"/>
  <c r="J28" i="4"/>
  <c r="J29" i="4"/>
  <c r="J30" i="4"/>
  <c r="J31" i="4"/>
  <c r="J32" i="4"/>
  <c r="J33" i="4"/>
  <c r="J34" i="4"/>
  <c r="J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4" i="4"/>
  <c r="D34" i="4"/>
  <c r="E34" i="4"/>
  <c r="C35" i="4"/>
  <c r="D35" i="4"/>
  <c r="E35" i="4"/>
  <c r="E23" i="4"/>
  <c r="D23" i="4"/>
  <c r="C23" i="4"/>
  <c r="AP6" i="4" l="1"/>
  <c r="AQ6" i="4"/>
  <c r="AR6" i="4"/>
  <c r="AP7" i="4"/>
  <c r="AQ7" i="4"/>
  <c r="AR7" i="4"/>
  <c r="AP8" i="4"/>
  <c r="AQ8" i="4"/>
  <c r="AR8" i="4"/>
  <c r="AP9" i="4"/>
  <c r="AQ9" i="4"/>
  <c r="AR9" i="4"/>
  <c r="AP10" i="4"/>
  <c r="AQ10" i="4"/>
  <c r="AR10" i="4"/>
  <c r="AP11" i="4"/>
  <c r="AQ11" i="4"/>
  <c r="AR11" i="4"/>
  <c r="AP12" i="4"/>
  <c r="AQ12" i="4"/>
  <c r="AR12" i="4"/>
  <c r="AP13" i="4"/>
  <c r="AQ13" i="4"/>
  <c r="AR13" i="4"/>
  <c r="AP14" i="4"/>
  <c r="AQ14" i="4"/>
  <c r="AR14" i="4"/>
  <c r="AP15" i="4"/>
  <c r="AQ15" i="4"/>
  <c r="AR15" i="4"/>
  <c r="AP16" i="4"/>
  <c r="AQ16" i="4"/>
  <c r="AR16" i="4"/>
  <c r="AP17" i="4"/>
  <c r="AQ17" i="4"/>
  <c r="AR17" i="4"/>
  <c r="AR5" i="4"/>
  <c r="AQ5" i="4"/>
  <c r="AP5" i="4"/>
  <c r="AK17" i="4"/>
  <c r="AL17" i="4"/>
  <c r="AM17" i="4"/>
  <c r="AK6" i="4"/>
  <c r="AL6" i="4"/>
  <c r="AM6" i="4"/>
  <c r="AK7" i="4"/>
  <c r="AL7" i="4"/>
  <c r="AM7" i="4"/>
  <c r="AK8" i="4"/>
  <c r="AL8" i="4"/>
  <c r="AM8" i="4"/>
  <c r="AK9" i="4"/>
  <c r="AL9" i="4"/>
  <c r="AM9" i="4"/>
  <c r="AK10" i="4"/>
  <c r="AL10" i="4"/>
  <c r="AM10" i="4"/>
  <c r="AK11" i="4"/>
  <c r="AL11" i="4"/>
  <c r="AM11" i="4"/>
  <c r="AK12" i="4"/>
  <c r="AL12" i="4"/>
  <c r="AM12" i="4"/>
  <c r="AK13" i="4"/>
  <c r="AL13" i="4"/>
  <c r="AM13" i="4"/>
  <c r="AK14" i="4"/>
  <c r="AL14" i="4"/>
  <c r="AM14" i="4"/>
  <c r="AK15" i="4"/>
  <c r="AL15" i="4"/>
  <c r="AM15" i="4"/>
  <c r="AK16" i="4"/>
  <c r="AL16" i="4"/>
  <c r="AM16" i="4"/>
  <c r="AM5" i="4"/>
  <c r="AL5" i="4"/>
  <c r="AK5" i="4"/>
  <c r="AF6" i="4"/>
  <c r="AG6" i="4"/>
  <c r="AH6" i="4"/>
  <c r="AF7" i="4"/>
  <c r="AG7" i="4"/>
  <c r="AH7" i="4"/>
  <c r="AF8" i="4"/>
  <c r="AG8" i="4"/>
  <c r="AH8" i="4"/>
  <c r="AF9" i="4"/>
  <c r="AG9" i="4"/>
  <c r="AH9" i="4"/>
  <c r="AF10" i="4"/>
  <c r="AG10" i="4"/>
  <c r="AH10" i="4"/>
  <c r="AF11" i="4"/>
  <c r="AG11" i="4"/>
  <c r="AH11" i="4"/>
  <c r="AF12" i="4"/>
  <c r="AG12" i="4"/>
  <c r="AH12" i="4"/>
  <c r="AF13" i="4"/>
  <c r="AG13" i="4"/>
  <c r="AH13" i="4"/>
  <c r="AF14" i="4"/>
  <c r="AG14" i="4"/>
  <c r="AH14" i="4"/>
  <c r="AF15" i="4"/>
  <c r="AG15" i="4"/>
  <c r="AH15" i="4"/>
  <c r="AF16" i="4"/>
  <c r="AG16" i="4"/>
  <c r="AH16" i="4"/>
  <c r="AF17" i="4"/>
  <c r="AG17" i="4"/>
  <c r="AH17" i="4"/>
  <c r="AH5" i="4"/>
  <c r="AG5" i="4"/>
  <c r="AF5" i="4"/>
  <c r="AB6" i="4"/>
  <c r="AC6" i="4"/>
  <c r="AD6" i="4"/>
  <c r="AB7" i="4"/>
  <c r="AC7" i="4"/>
  <c r="AD7" i="4"/>
  <c r="AB8" i="4"/>
  <c r="AC8" i="4"/>
  <c r="AD8" i="4"/>
  <c r="AB9" i="4"/>
  <c r="AC9" i="4"/>
  <c r="AD9" i="4"/>
  <c r="AB10" i="4"/>
  <c r="AC10" i="4"/>
  <c r="AD10" i="4"/>
  <c r="AB11" i="4"/>
  <c r="AC11" i="4"/>
  <c r="AD11" i="4"/>
  <c r="AB12" i="4"/>
  <c r="AC12" i="4"/>
  <c r="AD12" i="4"/>
  <c r="AB13" i="4"/>
  <c r="AC13" i="4"/>
  <c r="AD13" i="4"/>
  <c r="AB14" i="4"/>
  <c r="AC14" i="4"/>
  <c r="AD14" i="4"/>
  <c r="AB15" i="4"/>
  <c r="AC15" i="4"/>
  <c r="AD15" i="4"/>
  <c r="AB16" i="4"/>
  <c r="AC16" i="4"/>
  <c r="AD16" i="4"/>
  <c r="AB17" i="4"/>
  <c r="AC17" i="4"/>
  <c r="AD17" i="4"/>
  <c r="AD5" i="4"/>
  <c r="AC5" i="4"/>
  <c r="AB5" i="4"/>
  <c r="X6" i="4"/>
  <c r="Y6" i="4"/>
  <c r="Z6" i="4"/>
  <c r="X7" i="4"/>
  <c r="Y7" i="4"/>
  <c r="Z7" i="4"/>
  <c r="X8" i="4"/>
  <c r="Y8" i="4"/>
  <c r="Z8" i="4"/>
  <c r="X9" i="4"/>
  <c r="Y9" i="4"/>
  <c r="Z9" i="4"/>
  <c r="X10" i="4"/>
  <c r="Y10" i="4"/>
  <c r="Z10" i="4"/>
  <c r="X11" i="4"/>
  <c r="Y11" i="4"/>
  <c r="Z11" i="4"/>
  <c r="X12" i="4"/>
  <c r="Y12" i="4"/>
  <c r="Z12" i="4"/>
  <c r="X13" i="4"/>
  <c r="Y13" i="4"/>
  <c r="Z13" i="4"/>
  <c r="X14" i="4"/>
  <c r="Y14" i="4"/>
  <c r="Z14" i="4"/>
  <c r="X15" i="4"/>
  <c r="Y15" i="4"/>
  <c r="Z15" i="4"/>
  <c r="X16" i="4"/>
  <c r="Y16" i="4"/>
  <c r="Z16" i="4"/>
  <c r="X17" i="4"/>
  <c r="Y17" i="4"/>
  <c r="Z17" i="4"/>
  <c r="Z5" i="4"/>
  <c r="Y5" i="4"/>
  <c r="X5" i="4"/>
  <c r="T17" i="4"/>
  <c r="U17" i="4"/>
  <c r="V17" i="4"/>
  <c r="T6" i="4"/>
  <c r="U6" i="4"/>
  <c r="V6" i="4"/>
  <c r="T7" i="4"/>
  <c r="U7" i="4"/>
  <c r="V7" i="4"/>
  <c r="T8" i="4"/>
  <c r="U8" i="4"/>
  <c r="V8" i="4"/>
  <c r="T9" i="4"/>
  <c r="U9" i="4"/>
  <c r="V9" i="4"/>
  <c r="T10" i="4"/>
  <c r="U10" i="4"/>
  <c r="V10" i="4"/>
  <c r="T11" i="4"/>
  <c r="U11" i="4"/>
  <c r="V11" i="4"/>
  <c r="T12" i="4"/>
  <c r="U12" i="4"/>
  <c r="V12" i="4"/>
  <c r="T13" i="4"/>
  <c r="U13" i="4"/>
  <c r="V13" i="4"/>
  <c r="T14" i="4"/>
  <c r="U14" i="4"/>
  <c r="V14" i="4"/>
  <c r="T15" i="4"/>
  <c r="U15" i="4"/>
  <c r="V15" i="4"/>
  <c r="T16" i="4"/>
  <c r="U16" i="4"/>
  <c r="V16" i="4"/>
  <c r="V5" i="4"/>
  <c r="U5" i="4"/>
  <c r="T5" i="4"/>
  <c r="P17" i="4"/>
  <c r="Q17" i="4"/>
  <c r="R17" i="4"/>
  <c r="P6" i="4"/>
  <c r="Q6" i="4"/>
  <c r="R6" i="4"/>
  <c r="P7" i="4"/>
  <c r="Q7" i="4"/>
  <c r="R7" i="4"/>
  <c r="P8" i="4"/>
  <c r="Q8" i="4"/>
  <c r="R8" i="4"/>
  <c r="P9" i="4"/>
  <c r="Q9" i="4"/>
  <c r="R9" i="4"/>
  <c r="P10" i="4"/>
  <c r="Q10" i="4"/>
  <c r="R10" i="4"/>
  <c r="P11" i="4"/>
  <c r="Q11" i="4"/>
  <c r="R11" i="4"/>
  <c r="P12" i="4"/>
  <c r="Q12" i="4"/>
  <c r="R12" i="4"/>
  <c r="P13" i="4"/>
  <c r="Q13" i="4"/>
  <c r="R13" i="4"/>
  <c r="P14" i="4"/>
  <c r="Q14" i="4"/>
  <c r="R14" i="4"/>
  <c r="P15" i="4"/>
  <c r="Q15" i="4"/>
  <c r="R15" i="4"/>
  <c r="P16" i="4"/>
  <c r="Q16" i="4"/>
  <c r="R16" i="4"/>
  <c r="R5" i="4"/>
  <c r="Q5" i="4"/>
  <c r="P5" i="4"/>
  <c r="K17" i="4"/>
  <c r="L17" i="4"/>
  <c r="M17" i="4"/>
  <c r="K6" i="4"/>
  <c r="L6" i="4"/>
  <c r="M6" i="4"/>
  <c r="K7" i="4"/>
  <c r="L7" i="4"/>
  <c r="M7" i="4"/>
  <c r="K8" i="4"/>
  <c r="L8" i="4"/>
  <c r="M8" i="4"/>
  <c r="K9" i="4"/>
  <c r="L9" i="4"/>
  <c r="M9" i="4"/>
  <c r="K10" i="4"/>
  <c r="L10" i="4"/>
  <c r="M10" i="4"/>
  <c r="K11" i="4"/>
  <c r="L11" i="4"/>
  <c r="M11" i="4"/>
  <c r="K12" i="4"/>
  <c r="L12" i="4"/>
  <c r="M12" i="4"/>
  <c r="K13" i="4"/>
  <c r="L13" i="4"/>
  <c r="M13" i="4"/>
  <c r="K14" i="4"/>
  <c r="L14" i="4"/>
  <c r="M14" i="4"/>
  <c r="K15" i="4"/>
  <c r="L15" i="4"/>
  <c r="M15" i="4"/>
  <c r="K16" i="4"/>
  <c r="L16" i="4"/>
  <c r="M16" i="4"/>
  <c r="M5" i="4"/>
  <c r="L5" i="4"/>
  <c r="K5" i="4"/>
  <c r="C17" i="4"/>
  <c r="D17" i="4"/>
  <c r="E17" i="4"/>
  <c r="C6" i="4"/>
  <c r="D6" i="4"/>
  <c r="E6" i="4"/>
  <c r="C7" i="4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E5" i="4"/>
  <c r="D5" i="4"/>
  <c r="C5" i="4"/>
  <c r="G17" i="4"/>
  <c r="H17" i="4"/>
  <c r="I17" i="4"/>
  <c r="G6" i="4"/>
  <c r="H6" i="4"/>
  <c r="I6" i="4"/>
  <c r="G7" i="4"/>
  <c r="H7" i="4"/>
  <c r="I7" i="4"/>
  <c r="G8" i="4"/>
  <c r="H8" i="4"/>
  <c r="I8" i="4"/>
  <c r="G9" i="4"/>
  <c r="H9" i="4"/>
  <c r="I9" i="4"/>
  <c r="G10" i="4"/>
  <c r="H10" i="4"/>
  <c r="I10" i="4"/>
  <c r="G11" i="4"/>
  <c r="H11" i="4"/>
  <c r="I11" i="4"/>
  <c r="G12" i="4"/>
  <c r="H12" i="4"/>
  <c r="I12" i="4"/>
  <c r="G13" i="4"/>
  <c r="H13" i="4"/>
  <c r="I13" i="4"/>
  <c r="G14" i="4"/>
  <c r="H14" i="4"/>
  <c r="I14" i="4"/>
  <c r="G15" i="4"/>
  <c r="H15" i="4"/>
  <c r="I15" i="4"/>
  <c r="G16" i="4"/>
  <c r="H16" i="4"/>
  <c r="I16" i="4"/>
  <c r="I5" i="4"/>
  <c r="H5" i="4"/>
  <c r="G5" i="4"/>
  <c r="J17" i="4"/>
  <c r="J6" i="4"/>
  <c r="J7" i="4"/>
  <c r="J8" i="4"/>
  <c r="J9" i="4"/>
  <c r="J10" i="4"/>
  <c r="J11" i="4"/>
  <c r="J12" i="4"/>
  <c r="J13" i="4"/>
  <c r="J14" i="4"/>
  <c r="J15" i="4"/>
  <c r="J16" i="4"/>
  <c r="J5" i="4"/>
  <c r="AJ32" i="4" l="1"/>
  <c r="AK32" i="4"/>
  <c r="AL32" i="4"/>
  <c r="AJ33" i="4"/>
  <c r="AK33" i="4"/>
  <c r="AL33" i="4"/>
  <c r="AJ34" i="4"/>
  <c r="AK34" i="4"/>
  <c r="AL34" i="4"/>
  <c r="AL31" i="4"/>
  <c r="AK31" i="4"/>
  <c r="AJ31" i="4"/>
  <c r="AF25" i="4"/>
  <c r="AG25" i="4"/>
  <c r="AH25" i="4"/>
  <c r="AF26" i="4"/>
  <c r="AG26" i="4"/>
  <c r="AH26" i="4"/>
  <c r="AF27" i="4"/>
  <c r="AG27" i="4"/>
  <c r="AH27" i="4"/>
  <c r="AF28" i="4"/>
  <c r="AG28" i="4"/>
  <c r="AH28" i="4"/>
  <c r="AF29" i="4"/>
  <c r="AG29" i="4"/>
  <c r="AH29" i="4"/>
  <c r="AF30" i="4"/>
  <c r="AG30" i="4"/>
  <c r="AH30" i="4"/>
  <c r="AF31" i="4"/>
  <c r="AG31" i="4"/>
  <c r="AH31" i="4"/>
  <c r="AF32" i="4"/>
  <c r="AG32" i="4"/>
  <c r="AH32" i="4"/>
  <c r="AF33" i="4"/>
  <c r="AG33" i="4"/>
  <c r="AH33" i="4"/>
  <c r="AF34" i="4"/>
  <c r="AG34" i="4"/>
  <c r="AH34" i="4"/>
  <c r="AH24" i="4"/>
  <c r="AG24" i="4"/>
  <c r="AF24" i="4"/>
  <c r="AJ35" i="4" l="1"/>
  <c r="AK35" i="4"/>
  <c r="AL35" i="4"/>
  <c r="B52" i="4"/>
  <c r="AE35" i="4"/>
  <c r="AF35" i="4" l="1"/>
  <c r="AG35" i="4"/>
  <c r="AH35" i="4"/>
  <c r="AM31" i="4" l="1"/>
  <c r="AM32" i="4"/>
  <c r="W40" i="4" l="1"/>
  <c r="W44" i="4"/>
  <c r="W47" i="4"/>
  <c r="W50" i="4"/>
  <c r="W46" i="4"/>
  <c r="W42" i="4"/>
  <c r="W48" i="4"/>
  <c r="W51" i="4"/>
  <c r="W43" i="4"/>
  <c r="W49" i="4"/>
  <c r="W45" i="4"/>
  <c r="W41" i="4"/>
  <c r="AO5" i="4"/>
  <c r="AM34" i="4"/>
  <c r="AM33" i="4"/>
  <c r="AM30" i="4"/>
  <c r="AM29" i="4"/>
  <c r="AM28" i="4"/>
  <c r="AM27" i="4"/>
  <c r="AM26" i="4"/>
  <c r="AM25" i="4"/>
  <c r="AM24" i="4"/>
  <c r="AM23" i="4"/>
  <c r="AQ23" i="4" l="1"/>
  <c r="O52" i="4"/>
  <c r="J52" i="4"/>
  <c r="F52" i="4"/>
  <c r="AA51" i="4"/>
  <c r="AA50" i="4"/>
  <c r="AA49" i="4"/>
  <c r="AA48" i="4"/>
  <c r="AA47" i="4"/>
  <c r="AA46" i="4"/>
  <c r="AA45" i="4"/>
  <c r="AA44" i="4"/>
  <c r="AA43" i="4"/>
  <c r="AA42" i="4"/>
  <c r="AA41" i="4"/>
  <c r="AA40" i="4"/>
  <c r="AA35" i="4"/>
  <c r="S35" i="4"/>
  <c r="O35" i="4"/>
  <c r="J35" i="4"/>
  <c r="F35" i="4"/>
  <c r="AQ34" i="4"/>
  <c r="AQ33" i="4"/>
  <c r="AQ32" i="4"/>
  <c r="AQ31" i="4"/>
  <c r="AQ30" i="4"/>
  <c r="AQ29" i="4"/>
  <c r="AQ28" i="4"/>
  <c r="AQ27" i="4"/>
  <c r="AQ26" i="4"/>
  <c r="AQ25" i="4"/>
  <c r="AQ24" i="4"/>
  <c r="AN17" i="4"/>
  <c r="AE17" i="4"/>
  <c r="AA17" i="4"/>
  <c r="W17" i="4"/>
  <c r="O17" i="4"/>
  <c r="F17" i="4"/>
  <c r="B17" i="4"/>
  <c r="AO16" i="4"/>
  <c r="AO15" i="4"/>
  <c r="AO14" i="4"/>
  <c r="AO13" i="4"/>
  <c r="AO12" i="4"/>
  <c r="AO11" i="4"/>
  <c r="AO10" i="4"/>
  <c r="AO9" i="4"/>
  <c r="AO8" i="4"/>
  <c r="AO7" i="4"/>
  <c r="AO6" i="4"/>
  <c r="S17" i="4"/>
  <c r="AD42" i="4" l="1"/>
  <c r="AB42" i="4"/>
  <c r="AC42" i="4"/>
  <c r="AB47" i="4"/>
  <c r="AC47" i="4"/>
  <c r="AD47" i="4"/>
  <c r="AC40" i="4"/>
  <c r="AB40" i="4"/>
  <c r="AD40" i="4"/>
  <c r="AB44" i="4"/>
  <c r="AC44" i="4"/>
  <c r="AD44" i="4"/>
  <c r="AB48" i="4"/>
  <c r="AD48" i="4"/>
  <c r="AC48" i="4"/>
  <c r="AD46" i="4"/>
  <c r="AB46" i="4"/>
  <c r="AC46" i="4"/>
  <c r="AD50" i="4"/>
  <c r="AB50" i="4"/>
  <c r="AC50" i="4"/>
  <c r="AC43" i="4"/>
  <c r="AD43" i="4"/>
  <c r="AB43" i="4"/>
  <c r="AC51" i="4"/>
  <c r="AD51" i="4"/>
  <c r="AB51" i="4"/>
  <c r="AC41" i="4"/>
  <c r="AB41" i="4"/>
  <c r="AD41" i="4"/>
  <c r="AC45" i="4"/>
  <c r="AB45" i="4"/>
  <c r="AD45" i="4"/>
  <c r="AC49" i="4"/>
  <c r="AB49" i="4"/>
  <c r="AD49" i="4"/>
  <c r="AR27" i="4"/>
  <c r="AS27" i="4"/>
  <c r="AT27" i="4"/>
  <c r="AR31" i="4"/>
  <c r="AS31" i="4"/>
  <c r="AT31" i="4"/>
  <c r="AT23" i="4"/>
  <c r="AS23" i="4"/>
  <c r="AR23" i="4"/>
  <c r="AR24" i="4"/>
  <c r="AS24" i="4"/>
  <c r="AT24" i="4"/>
  <c r="AR28" i="4"/>
  <c r="AS28" i="4"/>
  <c r="AT28" i="4"/>
  <c r="AR32" i="4"/>
  <c r="AS32" i="4"/>
  <c r="AT32" i="4"/>
  <c r="AS25" i="4"/>
  <c r="AT25" i="4"/>
  <c r="AR25" i="4"/>
  <c r="AS29" i="4"/>
  <c r="AT29" i="4"/>
  <c r="AR29" i="4"/>
  <c r="AS33" i="4"/>
  <c r="AT33" i="4"/>
  <c r="AR33" i="4"/>
  <c r="AT26" i="4"/>
  <c r="AR26" i="4"/>
  <c r="AS26" i="4"/>
  <c r="AT30" i="4"/>
  <c r="AR30" i="4"/>
  <c r="AS30" i="4"/>
  <c r="AT34" i="4"/>
  <c r="AR34" i="4"/>
  <c r="AS34" i="4"/>
  <c r="AS8" i="4"/>
  <c r="AS12" i="4"/>
  <c r="AS16" i="4"/>
  <c r="AS9" i="4"/>
  <c r="AS13" i="4"/>
  <c r="AS6" i="4"/>
  <c r="AS10" i="4"/>
  <c r="AS14" i="4"/>
  <c r="AS7" i="4"/>
  <c r="AS11" i="4"/>
  <c r="AS15" i="4"/>
  <c r="S52" i="4"/>
  <c r="W35" i="4"/>
  <c r="AM35" i="4" s="1"/>
  <c r="AS5" i="4"/>
  <c r="AJ17" i="4"/>
  <c r="W52" i="4" l="1"/>
  <c r="AO17" i="4"/>
  <c r="AU15" i="4"/>
  <c r="AV15" i="4"/>
  <c r="AT15" i="4"/>
  <c r="AU11" i="4"/>
  <c r="AV11" i="4"/>
  <c r="AT11" i="4"/>
  <c r="AU7" i="4"/>
  <c r="AV7" i="4"/>
  <c r="AT7" i="4"/>
  <c r="AT13" i="4"/>
  <c r="AV13" i="4"/>
  <c r="AU13" i="4"/>
  <c r="AT9" i="4"/>
  <c r="AU9" i="4"/>
  <c r="AV9" i="4"/>
  <c r="AV16" i="4"/>
  <c r="AU16" i="4"/>
  <c r="AT16" i="4"/>
  <c r="AV12" i="4"/>
  <c r="AT12" i="4"/>
  <c r="AU12" i="4"/>
  <c r="AV8" i="4"/>
  <c r="AU8" i="4"/>
  <c r="AT8" i="4"/>
  <c r="AV5" i="4"/>
  <c r="AU5" i="4"/>
  <c r="AT5" i="4"/>
  <c r="AT14" i="4"/>
  <c r="AU14" i="4"/>
  <c r="AV14" i="4"/>
  <c r="AT10" i="4"/>
  <c r="AU10" i="4"/>
  <c r="AV10" i="4"/>
  <c r="AT6" i="4"/>
  <c r="AU6" i="4"/>
  <c r="AV6" i="4"/>
  <c r="AQ35" i="4"/>
  <c r="AS17" i="4"/>
  <c r="AA52" i="4" l="1"/>
  <c r="AR35" i="4"/>
  <c r="AS35" i="4"/>
  <c r="AT35" i="4"/>
  <c r="AT17" i="4"/>
  <c r="AU17" i="4"/>
  <c r="AV17" i="4"/>
  <c r="AB52" i="4" l="1"/>
  <c r="AC52" i="4"/>
  <c r="AD52" i="4"/>
</calcChain>
</file>

<file path=xl/sharedStrings.xml><?xml version="1.0" encoding="utf-8"?>
<sst xmlns="http://schemas.openxmlformats.org/spreadsheetml/2006/main" count="133" uniqueCount="36">
  <si>
    <t>начисленно</t>
  </si>
  <si>
    <t>оплачено</t>
  </si>
  <si>
    <t>% поступления</t>
  </si>
  <si>
    <t>услуги по сбору денежных средств</t>
  </si>
  <si>
    <t>итого</t>
  </si>
  <si>
    <t>статья "Общедомовое обслуживание"</t>
  </si>
  <si>
    <t>Остаток (+), Перерасход (-)полученных средств на конец периода</t>
  </si>
  <si>
    <t>итого расход</t>
  </si>
  <si>
    <t>статья "Текущий ремонт"</t>
  </si>
  <si>
    <t>приобретение материалов</t>
  </si>
  <si>
    <t>ООО "Восточно-сибирская инвестиционно-строительная компания</t>
  </si>
  <si>
    <t>период</t>
  </si>
  <si>
    <t>Остаток (+), Перерасход (-)полученных средств на начало периода</t>
  </si>
  <si>
    <t>Прочие</t>
  </si>
  <si>
    <t>доп.раб</t>
  </si>
  <si>
    <t>статья "Содержание жилья, охрана общего имущетсва"</t>
  </si>
  <si>
    <t>г. Иркутск, ул. Трудовая 56/3, 56/2 56/1</t>
  </si>
  <si>
    <t>итого начисленно</t>
  </si>
  <si>
    <t xml:space="preserve"> в т.ч. 56/1</t>
  </si>
  <si>
    <t xml:space="preserve"> в т.ч.56/2</t>
  </si>
  <si>
    <t xml:space="preserve"> в т.ч.56/3</t>
  </si>
  <si>
    <t>Итого остаток (+), Перерасход (-)полученных средств на начало периода</t>
  </si>
  <si>
    <t>Итого оплачено</t>
  </si>
  <si>
    <t>Итого услуги по управлению многоквартирным домом</t>
  </si>
  <si>
    <t>Итого налоги</t>
  </si>
  <si>
    <t>Итого аренда</t>
  </si>
  <si>
    <t>Итого вывоз ТБО</t>
  </si>
  <si>
    <t>Итого обслуживание лифтов</t>
  </si>
  <si>
    <t>Итого услуги по сбору денежных средств</t>
  </si>
  <si>
    <t>Итого расход</t>
  </si>
  <si>
    <t>Итого обслуживание приборов учета</t>
  </si>
  <si>
    <t>Итого начисленно</t>
  </si>
  <si>
    <t>Итого содержание придомовой территории</t>
  </si>
  <si>
    <t>Итого освещение мест общего пользования</t>
  </si>
  <si>
    <t>Итого ремонт кабельной линии</t>
  </si>
  <si>
    <t>Отчет о поступлении и использовании средств по содержанию и ремонту многоквартирного дома за январь-декабрь 2012г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</si>
</sst>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name val="Calibri"/>
      <family val="2"/>
      <charset val="204"/>
      <scheme val="minor"/>
    </font>
    <font>
      <sz val="12"/>
      <name val="Arial"/>
      <family val="2"/>
    </font>
    <font>
      <i/>
      <sz val="10"/>
      <name val="Calibri"/>
      <family val="2"/>
      <charset val="204"/>
      <scheme val="minor"/>
    </font>
    <font>
      <i/>
      <sz val="9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i/>
      <sz val="8"/>
      <name val="Arial"/>
      <family val="2"/>
    </font>
    <font>
      <sz val="12"/>
      <color theme="1"/>
      <name val="Calibri"/>
      <family val="2"/>
      <charset val="204"/>
      <scheme val="minor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 applyFill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17" fontId="2" fillId="0" borderId="1" xfId="0" applyNumberFormat="1" applyFont="1" applyFill="1" applyBorder="1"/>
    <xf numFmtId="4" fontId="3" fillId="0" borderId="1" xfId="1" applyNumberFormat="1" applyFont="1" applyFill="1" applyBorder="1" applyAlignment="1">
      <alignment horizontal="right" vertical="top"/>
    </xf>
    <xf numFmtId="2" fontId="2" fillId="0" borderId="1" xfId="0" applyNumberFormat="1" applyFont="1" applyFill="1" applyBorder="1"/>
    <xf numFmtId="4" fontId="2" fillId="0" borderId="1" xfId="0" applyNumberFormat="1" applyFont="1" applyFill="1" applyBorder="1"/>
    <xf numFmtId="4" fontId="2" fillId="0" borderId="0" xfId="0" applyNumberFormat="1" applyFont="1" applyFill="1"/>
    <xf numFmtId="17" fontId="2" fillId="0" borderId="0" xfId="0" applyNumberFormat="1" applyFont="1" applyFill="1"/>
    <xf numFmtId="0" fontId="4" fillId="0" borderId="1" xfId="0" applyFont="1" applyFill="1" applyBorder="1" applyAlignment="1">
      <alignment wrapText="1"/>
    </xf>
    <xf numFmtId="2" fontId="4" fillId="0" borderId="1" xfId="0" applyNumberFormat="1" applyFont="1" applyFill="1" applyBorder="1"/>
    <xf numFmtId="0" fontId="5" fillId="0" borderId="1" xfId="0" applyFont="1" applyFill="1" applyBorder="1" applyAlignment="1">
      <alignment wrapText="1"/>
    </xf>
    <xf numFmtId="0" fontId="4" fillId="0" borderId="1" xfId="0" applyFont="1" applyFill="1" applyBorder="1"/>
    <xf numFmtId="4" fontId="6" fillId="0" borderId="1" xfId="1" applyNumberFormat="1" applyFont="1" applyFill="1" applyBorder="1" applyAlignment="1">
      <alignment horizontal="right" vertical="top"/>
    </xf>
    <xf numFmtId="2" fontId="7" fillId="0" borderId="1" xfId="0" applyNumberFormat="1" applyFont="1" applyFill="1" applyBorder="1"/>
    <xf numFmtId="0" fontId="7" fillId="0" borderId="1" xfId="0" applyFont="1" applyFill="1" applyBorder="1"/>
    <xf numFmtId="4" fontId="4" fillId="0" borderId="1" xfId="1" applyNumberFormat="1" applyFont="1" applyFill="1" applyBorder="1" applyAlignment="1">
      <alignment horizontal="right" vertical="top"/>
    </xf>
    <xf numFmtId="4" fontId="3" fillId="0" borderId="1" xfId="1" applyNumberFormat="1" applyFont="1" applyBorder="1" applyAlignment="1">
      <alignment horizontal="right" vertical="top"/>
    </xf>
    <xf numFmtId="0" fontId="2" fillId="0" borderId="1" xfId="0" applyFont="1" applyBorder="1"/>
    <xf numFmtId="4" fontId="8" fillId="0" borderId="1" xfId="1" applyNumberFormat="1" applyFont="1" applyFill="1" applyBorder="1" applyAlignment="1">
      <alignment horizontal="right" vertical="top"/>
    </xf>
    <xf numFmtId="0" fontId="9" fillId="0" borderId="1" xfId="0" applyFont="1" applyBorder="1"/>
    <xf numFmtId="0" fontId="9" fillId="0" borderId="1" xfId="0" applyNumberFormat="1" applyFont="1" applyBorder="1" applyAlignment="1">
      <alignment wrapText="1"/>
    </xf>
    <xf numFmtId="4" fontId="10" fillId="0" borderId="1" xfId="1" applyNumberFormat="1" applyFont="1" applyBorder="1" applyAlignment="1">
      <alignment horizontal="right" vertical="top"/>
    </xf>
    <xf numFmtId="0" fontId="9" fillId="0" borderId="1" xfId="0" applyNumberFormat="1" applyFont="1" applyBorder="1"/>
    <xf numFmtId="0" fontId="9" fillId="0" borderId="1" xfId="0" applyNumberFormat="1" applyFont="1" applyFill="1" applyBorder="1"/>
    <xf numFmtId="2" fontId="9" fillId="0" borderId="1" xfId="0" applyNumberFormat="1" applyFont="1" applyBorder="1"/>
  </cellXfs>
  <cellStyles count="2">
    <cellStyle name="Обычны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6"/>
  <sheetViews>
    <sheetView tabSelected="1" topLeftCell="M28" zoomScaleNormal="100" workbookViewId="0">
      <selection activeCell="X52" sqref="X52:Z52"/>
    </sheetView>
  </sheetViews>
  <sheetFormatPr defaultColWidth="13.42578125" defaultRowHeight="15.75" x14ac:dyDescent="0.25"/>
  <cols>
    <col min="1" max="1" width="10" style="1" customWidth="1"/>
    <col min="2" max="2" width="13.42578125" style="1"/>
    <col min="3" max="3" width="11.28515625" style="1" customWidth="1"/>
    <col min="4" max="4" width="11.42578125" style="1" customWidth="1"/>
    <col min="5" max="5" width="10.7109375" style="1" customWidth="1"/>
    <col min="6" max="6" width="13.42578125" style="1"/>
    <col min="7" max="8" width="11.140625" style="1" customWidth="1"/>
    <col min="9" max="9" width="11.7109375" style="1" customWidth="1"/>
    <col min="10" max="10" width="14.7109375" style="1" bestFit="1" customWidth="1"/>
    <col min="11" max="11" width="12.42578125" style="1" customWidth="1"/>
    <col min="12" max="12" width="12.140625" style="1" customWidth="1"/>
    <col min="13" max="13" width="13.140625" style="1" customWidth="1"/>
    <col min="14" max="14" width="8.85546875" style="1" customWidth="1"/>
    <col min="15" max="15" width="11.7109375" style="1" customWidth="1"/>
    <col min="16" max="16" width="10.85546875" style="1" customWidth="1"/>
    <col min="17" max="17" width="10.42578125" style="1" customWidth="1"/>
    <col min="18" max="18" width="11.42578125" style="1" customWidth="1"/>
    <col min="19" max="19" width="13.42578125" style="1"/>
    <col min="20" max="20" width="10.42578125" style="1" customWidth="1"/>
    <col min="21" max="21" width="11.140625" style="1" customWidth="1"/>
    <col min="22" max="22" width="11.28515625" style="1" customWidth="1"/>
    <col min="23" max="23" width="11" style="1" customWidth="1"/>
    <col min="24" max="24" width="10.28515625" style="1" customWidth="1"/>
    <col min="25" max="25" width="10.42578125" style="1" customWidth="1"/>
    <col min="26" max="26" width="9.42578125" style="1" customWidth="1"/>
    <col min="27" max="27" width="12.140625" style="1" customWidth="1"/>
    <col min="28" max="28" width="9.28515625" style="1" customWidth="1"/>
    <col min="29" max="29" width="8.5703125" style="1" customWidth="1"/>
    <col min="30" max="30" width="10.140625" style="1" customWidth="1"/>
    <col min="31" max="31" width="8.28515625" style="1" customWidth="1"/>
    <col min="32" max="32" width="10.140625" style="1" customWidth="1"/>
    <col min="33" max="33" width="11.140625" style="1" customWidth="1"/>
    <col min="34" max="34" width="10.5703125" style="1" customWidth="1"/>
    <col min="35" max="35" width="13.42578125" style="1"/>
    <col min="36" max="36" width="11.7109375" style="1" customWidth="1"/>
    <col min="37" max="37" width="10.140625" style="1" customWidth="1"/>
    <col min="38" max="38" width="11.140625" style="1" customWidth="1"/>
    <col min="39" max="39" width="10.42578125" style="1" customWidth="1"/>
    <col min="40" max="40" width="11.5703125" style="1" customWidth="1"/>
    <col min="41" max="41" width="13.42578125" style="1"/>
    <col min="42" max="42" width="11.42578125" style="1" customWidth="1"/>
    <col min="43" max="43" width="11.7109375" style="1" customWidth="1"/>
    <col min="44" max="44" width="11.85546875" style="1" customWidth="1"/>
    <col min="45" max="45" width="12.42578125" style="1" customWidth="1"/>
    <col min="46" max="46" width="13" style="1" customWidth="1"/>
    <col min="47" max="47" width="12.7109375" style="1" customWidth="1"/>
    <col min="48" max="48" width="13" style="1" customWidth="1"/>
    <col min="49" max="16384" width="13.42578125" style="1"/>
  </cols>
  <sheetData>
    <row r="1" spans="1:49" x14ac:dyDescent="0.25">
      <c r="F1" s="1" t="s">
        <v>35</v>
      </c>
    </row>
    <row r="2" spans="1:49" x14ac:dyDescent="0.25">
      <c r="A2" s="1" t="s">
        <v>16</v>
      </c>
      <c r="N2" s="1" t="s">
        <v>10</v>
      </c>
    </row>
    <row r="3" spans="1:49" x14ac:dyDescent="0.25">
      <c r="S3" s="1" t="s">
        <v>15</v>
      </c>
    </row>
    <row r="4" spans="1:49" ht="143.25" customHeight="1" x14ac:dyDescent="0.25">
      <c r="A4" s="2" t="s">
        <v>11</v>
      </c>
      <c r="B4" s="3" t="s">
        <v>21</v>
      </c>
      <c r="C4" s="10" t="s">
        <v>18</v>
      </c>
      <c r="D4" s="10" t="s">
        <v>19</v>
      </c>
      <c r="E4" s="10" t="s">
        <v>20</v>
      </c>
      <c r="F4" s="3" t="s">
        <v>17</v>
      </c>
      <c r="G4" s="12" t="s">
        <v>18</v>
      </c>
      <c r="H4" s="12" t="s">
        <v>19</v>
      </c>
      <c r="I4" s="12" t="s">
        <v>20</v>
      </c>
      <c r="J4" s="3" t="s">
        <v>22</v>
      </c>
      <c r="K4" s="10" t="s">
        <v>18</v>
      </c>
      <c r="L4" s="10" t="s">
        <v>19</v>
      </c>
      <c r="M4" s="10" t="s">
        <v>20</v>
      </c>
      <c r="N4" s="3" t="s">
        <v>2</v>
      </c>
      <c r="O4" s="3" t="s">
        <v>23</v>
      </c>
      <c r="P4" s="10" t="s">
        <v>18</v>
      </c>
      <c r="Q4" s="10" t="s">
        <v>19</v>
      </c>
      <c r="R4" s="10" t="s">
        <v>20</v>
      </c>
      <c r="S4" s="3" t="s">
        <v>24</v>
      </c>
      <c r="T4" s="10" t="s">
        <v>18</v>
      </c>
      <c r="U4" s="10" t="s">
        <v>19</v>
      </c>
      <c r="V4" s="10" t="s">
        <v>20</v>
      </c>
      <c r="W4" s="3" t="s">
        <v>25</v>
      </c>
      <c r="X4" s="10" t="s">
        <v>18</v>
      </c>
      <c r="Y4" s="10" t="s">
        <v>19</v>
      </c>
      <c r="Z4" s="10" t="s">
        <v>20</v>
      </c>
      <c r="AA4" s="3" t="s">
        <v>26</v>
      </c>
      <c r="AB4" s="10" t="s">
        <v>18</v>
      </c>
      <c r="AC4" s="10" t="s">
        <v>19</v>
      </c>
      <c r="AD4" s="10" t="s">
        <v>20</v>
      </c>
      <c r="AE4" s="3" t="s">
        <v>27</v>
      </c>
      <c r="AF4" s="10" t="s">
        <v>18</v>
      </c>
      <c r="AG4" s="10" t="s">
        <v>19</v>
      </c>
      <c r="AH4" s="10" t="s">
        <v>20</v>
      </c>
      <c r="AI4" s="3" t="s">
        <v>13</v>
      </c>
      <c r="AJ4" s="3" t="s">
        <v>28</v>
      </c>
      <c r="AK4" s="10" t="s">
        <v>18</v>
      </c>
      <c r="AL4" s="10" t="s">
        <v>19</v>
      </c>
      <c r="AM4" s="10" t="s">
        <v>20</v>
      </c>
      <c r="AN4" s="3" t="s">
        <v>14</v>
      </c>
      <c r="AO4" s="3" t="s">
        <v>29</v>
      </c>
      <c r="AP4" s="10" t="s">
        <v>18</v>
      </c>
      <c r="AQ4" s="10" t="s">
        <v>19</v>
      </c>
      <c r="AR4" s="10" t="s">
        <v>20</v>
      </c>
      <c r="AS4" s="3" t="s">
        <v>6</v>
      </c>
      <c r="AT4" s="10" t="s">
        <v>18</v>
      </c>
      <c r="AU4" s="10" t="s">
        <v>19</v>
      </c>
      <c r="AV4" s="10" t="s">
        <v>20</v>
      </c>
    </row>
    <row r="5" spans="1:49" x14ac:dyDescent="0.25">
      <c r="A5" s="4">
        <v>40909</v>
      </c>
      <c r="B5" s="21">
        <v>0</v>
      </c>
      <c r="C5" s="11">
        <f>B5*0</f>
        <v>0</v>
      </c>
      <c r="D5" s="11">
        <f>B5*0</f>
        <v>0</v>
      </c>
      <c r="E5" s="11">
        <f>B5*1</f>
        <v>0</v>
      </c>
      <c r="F5" s="23">
        <v>150212.45000000001</v>
      </c>
      <c r="G5" s="20">
        <f>F5*0.0021731</f>
        <v>326.42667509500001</v>
      </c>
      <c r="H5" s="20">
        <f>F5*0.2650829</f>
        <v>39818.751862105004</v>
      </c>
      <c r="I5" s="20">
        <f>F5*0.732744</f>
        <v>110067.2714628</v>
      </c>
      <c r="J5" s="18">
        <f>F5*88.4741%</f>
        <v>132899.11322545004</v>
      </c>
      <c r="K5" s="14">
        <f>J5*0.0021731</f>
        <v>288.80306295022547</v>
      </c>
      <c r="L5" s="14">
        <f>J5*0.2650829</f>
        <v>35229.282341230653</v>
      </c>
      <c r="M5" s="14">
        <f>J5*0.732744</f>
        <v>97381.027821269163</v>
      </c>
      <c r="N5" s="6"/>
      <c r="O5" s="21">
        <v>39467.58</v>
      </c>
      <c r="P5" s="11">
        <f>O5*0.0021731</f>
        <v>85.766998098000002</v>
      </c>
      <c r="Q5" s="11">
        <f>O5*0.2650829</f>
        <v>10462.180562382</v>
      </c>
      <c r="R5" s="11">
        <f>O5*0.732744</f>
        <v>28919.632439519999</v>
      </c>
      <c r="S5" s="21">
        <v>11919.20916</v>
      </c>
      <c r="T5" s="15">
        <f>S5*0.0021731</f>
        <v>25.901633425596</v>
      </c>
      <c r="U5" s="15">
        <f>S5*0.2650829</f>
        <v>3159.5785298393644</v>
      </c>
      <c r="V5" s="15">
        <f>S5*0.732744</f>
        <v>8733.7289967350389</v>
      </c>
      <c r="W5" s="2">
        <v>61240</v>
      </c>
      <c r="X5" s="11">
        <f>W5*0.0021731</f>
        <v>133.08064399999998</v>
      </c>
      <c r="Y5" s="11">
        <f>W5*0.2650829</f>
        <v>16233.676796</v>
      </c>
      <c r="Z5" s="11">
        <f>W5*0.732744</f>
        <v>44873.242559999999</v>
      </c>
      <c r="AA5" s="19">
        <v>16706.310000000001</v>
      </c>
      <c r="AB5" s="11">
        <f>AA5*0.0021731</f>
        <v>36.304482261000004</v>
      </c>
      <c r="AC5" s="11">
        <f>AA5*0.2650829</f>
        <v>4428.5571030990004</v>
      </c>
      <c r="AD5" s="13">
        <f>AA5*0.732744</f>
        <v>12241.448414640001</v>
      </c>
      <c r="AE5" s="21">
        <v>26000</v>
      </c>
      <c r="AF5" s="11">
        <f>AE5*0.0021731</f>
        <v>56.500599999999999</v>
      </c>
      <c r="AG5" s="11">
        <f>AE5*0.2650829</f>
        <v>6892.1554000000006</v>
      </c>
      <c r="AH5" s="11">
        <f>AE5*0.732744</f>
        <v>19051.343999999997</v>
      </c>
      <c r="AI5" s="2"/>
      <c r="AJ5" s="21">
        <v>2821.5611999999996</v>
      </c>
      <c r="AK5" s="11">
        <f>AJ5*0.0021731</f>
        <v>6.1315346437199985</v>
      </c>
      <c r="AL5" s="11">
        <f>AJ5*0.2650829</f>
        <v>747.94762542347996</v>
      </c>
      <c r="AM5" s="11">
        <f>AJ5*0.732744</f>
        <v>2067.4820399327996</v>
      </c>
      <c r="AN5" s="2"/>
      <c r="AO5" s="6">
        <f>AN5+AJ5+AI5+AE5+AA5+W5+S5+O5</f>
        <v>158154.66035999998</v>
      </c>
      <c r="AP5" s="11">
        <f>AO5*0.0021731</f>
        <v>343.68589242831592</v>
      </c>
      <c r="AQ5" s="11">
        <f>AO5*0.2650829</f>
        <v>41924.096016743839</v>
      </c>
      <c r="AR5" s="11">
        <f>AO5*0.732744</f>
        <v>115886.87845082782</v>
      </c>
      <c r="AS5" s="7">
        <f>J5-AO5+B5</f>
        <v>-25255.547134549939</v>
      </c>
      <c r="AT5" s="13">
        <f>AS5*0.30458446</f>
        <v>-7692.4471859814403</v>
      </c>
      <c r="AU5" s="13">
        <f>AS5*0.238258139</f>
        <v>-6017.3396597046512</v>
      </c>
      <c r="AV5" s="13">
        <f>AS5*0.457157401</f>
        <v>-11545.760288863848</v>
      </c>
    </row>
    <row r="6" spans="1:49" x14ac:dyDescent="0.25">
      <c r="A6" s="4">
        <v>40940</v>
      </c>
      <c r="B6" s="21">
        <v>0</v>
      </c>
      <c r="C6" s="11">
        <f t="shared" ref="C6:C16" si="0">B6*0</f>
        <v>0</v>
      </c>
      <c r="D6" s="11">
        <f t="shared" ref="D6:D16" si="1">B6*0</f>
        <v>0</v>
      </c>
      <c r="E6" s="11">
        <f t="shared" ref="E6:E16" si="2">B6*1</f>
        <v>0</v>
      </c>
      <c r="F6" s="23">
        <v>181641.51</v>
      </c>
      <c r="G6" s="20">
        <f t="shared" ref="G6:G17" si="3">F6*0.0021731</f>
        <v>394.72516538100001</v>
      </c>
      <c r="H6" s="20">
        <f t="shared" ref="H6:H16" si="4">F6*0.2650829</f>
        <v>48150.058231179006</v>
      </c>
      <c r="I6" s="20">
        <f t="shared" ref="I6:I16" si="5">F6*0.732744</f>
        <v>133096.72660344001</v>
      </c>
      <c r="J6" s="18">
        <f t="shared" ref="J6:J17" si="6">F6*88.4741%</f>
        <v>160705.69119891003</v>
      </c>
      <c r="K6" s="14">
        <f t="shared" ref="K6:K16" si="7">J6*0.0021731</f>
        <v>349.22953754435139</v>
      </c>
      <c r="L6" s="14">
        <f t="shared" ref="L6:L16" si="8">J6*0.2650829</f>
        <v>42600.330669511553</v>
      </c>
      <c r="M6" s="14">
        <f t="shared" ref="M6:M16" si="9">J6*0.732744</f>
        <v>117756.13099185412</v>
      </c>
      <c r="N6" s="6"/>
      <c r="O6" s="21">
        <v>71150.98</v>
      </c>
      <c r="P6" s="11">
        <f t="shared" ref="P6:P16" si="10">O6*0.0021731</f>
        <v>154.61819463799998</v>
      </c>
      <c r="Q6" s="11">
        <f t="shared" ref="Q6:Q16" si="11">O6*0.2650829</f>
        <v>18860.908116242001</v>
      </c>
      <c r="R6" s="11">
        <f t="shared" ref="R6:R16" si="12">O6*0.732744</f>
        <v>52135.453689119997</v>
      </c>
      <c r="S6" s="21">
        <v>21487.595959999999</v>
      </c>
      <c r="T6" s="15">
        <f t="shared" ref="T6:T16" si="13">S6*0.0021731</f>
        <v>46.694694780675995</v>
      </c>
      <c r="U6" s="15">
        <f t="shared" ref="U6:U16" si="14">S6*0.2650829</f>
        <v>5695.994251105084</v>
      </c>
      <c r="V6" s="15">
        <f t="shared" ref="V6:V16" si="15">S6*0.732744</f>
        <v>15744.907014114238</v>
      </c>
      <c r="W6" s="2">
        <v>61240</v>
      </c>
      <c r="X6" s="11">
        <f t="shared" ref="X6:X17" si="16">W6*0.0021731</f>
        <v>133.08064399999998</v>
      </c>
      <c r="Y6" s="11">
        <f t="shared" ref="Y6:Y17" si="17">W6*0.2650829</f>
        <v>16233.676796</v>
      </c>
      <c r="Z6" s="11">
        <f t="shared" ref="Z6:Z17" si="18">W6*0.732744</f>
        <v>44873.242559999999</v>
      </c>
      <c r="AA6" s="19">
        <v>16706.310000000001</v>
      </c>
      <c r="AB6" s="11">
        <f t="shared" ref="AB6:AB17" si="19">AA6*0.0021731</f>
        <v>36.304482261000004</v>
      </c>
      <c r="AC6" s="11">
        <f t="shared" ref="AC6:AC17" si="20">AA6*0.2650829</f>
        <v>4428.5571030990004</v>
      </c>
      <c r="AD6" s="13">
        <f t="shared" ref="AD6:AD17" si="21">AA6*0.732744</f>
        <v>12241.448414640001</v>
      </c>
      <c r="AE6" s="21">
        <v>26000</v>
      </c>
      <c r="AF6" s="11">
        <f t="shared" ref="AF6:AF17" si="22">AE6*0.0021731</f>
        <v>56.500599999999999</v>
      </c>
      <c r="AG6" s="11">
        <f t="shared" ref="AG6:AG17" si="23">AE6*0.2650829</f>
        <v>6892.1554000000006</v>
      </c>
      <c r="AH6" s="11">
        <f t="shared" ref="AH6:AH17" si="24">AE6*0.732744</f>
        <v>19051.343999999997</v>
      </c>
      <c r="AI6" s="2"/>
      <c r="AJ6" s="21">
        <v>3325.0065</v>
      </c>
      <c r="AK6" s="11">
        <f t="shared" ref="AK6:AK16" si="25">AJ6*0.0021731</f>
        <v>7.2255716251499997</v>
      </c>
      <c r="AL6" s="11">
        <f t="shared" ref="AL6:AL16" si="26">AJ6*0.2650829</f>
        <v>881.40236553885006</v>
      </c>
      <c r="AM6" s="11">
        <f t="shared" ref="AM6:AM16" si="27">AJ6*0.732744</f>
        <v>2436.3785628359997</v>
      </c>
      <c r="AN6" s="2"/>
      <c r="AO6" s="2">
        <f t="shared" ref="AO6:AO17" si="28">AN6+AJ6+AI6+AE6+AA6+W6+S6+O6</f>
        <v>199909.89246</v>
      </c>
      <c r="AP6" s="11">
        <f t="shared" ref="AP6:AP17" si="29">AO6*0.0021731</f>
        <v>434.42418730482598</v>
      </c>
      <c r="AQ6" s="11">
        <f t="shared" ref="AQ6:AQ17" si="30">AO6*0.2650829</f>
        <v>52992.694031984938</v>
      </c>
      <c r="AR6" s="11">
        <f t="shared" ref="AR6:AR17" si="31">AO6*0.732744</f>
        <v>146482.77424071022</v>
      </c>
      <c r="AS6" s="7">
        <f t="shared" ref="AS6:AS17" si="32">J6-AO6+B6</f>
        <v>-39204.201261089969</v>
      </c>
      <c r="AT6" s="13">
        <f t="shared" ref="AT6:AT17" si="33">AS6*0.30458446</f>
        <v>-11940.990470840406</v>
      </c>
      <c r="AU6" s="13">
        <f t="shared" ref="AU6:AU17" si="34">AS6*0.238258139</f>
        <v>-9340.7200334487497</v>
      </c>
      <c r="AV6" s="13">
        <f t="shared" ref="AV6:AV17" si="35">AS6*0.457157401</f>
        <v>-17922.490756800813</v>
      </c>
      <c r="AW6" s="8"/>
    </row>
    <row r="7" spans="1:49" x14ac:dyDescent="0.25">
      <c r="A7" s="4">
        <v>40969</v>
      </c>
      <c r="B7" s="21">
        <v>-5032.5</v>
      </c>
      <c r="C7" s="11">
        <f t="shared" si="0"/>
        <v>0</v>
      </c>
      <c r="D7" s="11">
        <f t="shared" si="1"/>
        <v>0</v>
      </c>
      <c r="E7" s="11">
        <f t="shared" si="2"/>
        <v>-5032.5</v>
      </c>
      <c r="F7" s="23">
        <v>194893.08</v>
      </c>
      <c r="G7" s="20">
        <f t="shared" si="3"/>
        <v>423.52215214799992</v>
      </c>
      <c r="H7" s="20">
        <f t="shared" si="4"/>
        <v>51662.822836332001</v>
      </c>
      <c r="I7" s="20">
        <f t="shared" si="5"/>
        <v>142806.73501151998</v>
      </c>
      <c r="J7" s="18">
        <f t="shared" si="6"/>
        <v>172429.89849228002</v>
      </c>
      <c r="K7" s="14">
        <f t="shared" si="7"/>
        <v>374.70741241357365</v>
      </c>
      <c r="L7" s="14">
        <f t="shared" si="8"/>
        <v>45708.217539039215</v>
      </c>
      <c r="M7" s="14">
        <f t="shared" si="9"/>
        <v>126346.97354082722</v>
      </c>
      <c r="N7" s="6"/>
      <c r="O7" s="21">
        <v>74001</v>
      </c>
      <c r="P7" s="11">
        <f t="shared" si="10"/>
        <v>160.81157309999998</v>
      </c>
      <c r="Q7" s="11">
        <f t="shared" si="11"/>
        <v>19616.399682900003</v>
      </c>
      <c r="R7" s="11">
        <f t="shared" si="12"/>
        <v>54223.788743999998</v>
      </c>
      <c r="S7" s="21">
        <v>22348.302</v>
      </c>
      <c r="T7" s="15">
        <f t="shared" si="13"/>
        <v>48.565095076199995</v>
      </c>
      <c r="U7" s="15">
        <f t="shared" si="14"/>
        <v>5924.1527042358002</v>
      </c>
      <c r="V7" s="15">
        <f t="shared" si="15"/>
        <v>16375.584200687999</v>
      </c>
      <c r="W7" s="2">
        <v>61240</v>
      </c>
      <c r="X7" s="11">
        <f t="shared" si="16"/>
        <v>133.08064399999998</v>
      </c>
      <c r="Y7" s="11">
        <f t="shared" si="17"/>
        <v>16233.676796</v>
      </c>
      <c r="Z7" s="11">
        <f t="shared" si="18"/>
        <v>44873.242559999999</v>
      </c>
      <c r="AA7" s="19">
        <v>16706.310000000001</v>
      </c>
      <c r="AB7" s="11">
        <f t="shared" si="19"/>
        <v>36.304482261000004</v>
      </c>
      <c r="AC7" s="11">
        <f t="shared" si="20"/>
        <v>4428.5571030990004</v>
      </c>
      <c r="AD7" s="13">
        <f t="shared" si="21"/>
        <v>12241.448414640001</v>
      </c>
      <c r="AE7" s="21">
        <v>33500</v>
      </c>
      <c r="AF7" s="11">
        <f t="shared" si="22"/>
        <v>72.798850000000002</v>
      </c>
      <c r="AG7" s="11">
        <f t="shared" si="23"/>
        <v>8880.2771499999999</v>
      </c>
      <c r="AH7" s="11">
        <f t="shared" si="24"/>
        <v>24546.923999999999</v>
      </c>
      <c r="AI7" s="2"/>
      <c r="AJ7" s="21">
        <v>3701.6705999999999</v>
      </c>
      <c r="AK7" s="11">
        <f t="shared" si="25"/>
        <v>8.0441003808599998</v>
      </c>
      <c r="AL7" s="11">
        <f t="shared" si="26"/>
        <v>981.24957749274006</v>
      </c>
      <c r="AM7" s="11">
        <f t="shared" si="27"/>
        <v>2712.3769221263997</v>
      </c>
      <c r="AN7" s="2"/>
      <c r="AO7" s="2">
        <f t="shared" si="28"/>
        <v>211497.28260000001</v>
      </c>
      <c r="AP7" s="11">
        <f t="shared" si="29"/>
        <v>459.60474481806</v>
      </c>
      <c r="AQ7" s="11">
        <f t="shared" si="30"/>
        <v>56064.313013727544</v>
      </c>
      <c r="AR7" s="11">
        <f t="shared" si="31"/>
        <v>154973.3648414544</v>
      </c>
      <c r="AS7" s="7">
        <f t="shared" si="32"/>
        <v>-44099.88410771999</v>
      </c>
      <c r="AT7" s="13">
        <f t="shared" si="33"/>
        <v>-13432.139387012476</v>
      </c>
      <c r="AU7" s="13">
        <f t="shared" si="34"/>
        <v>-10507.15631762104</v>
      </c>
      <c r="AV7" s="13">
        <f t="shared" si="35"/>
        <v>-20160.588403086476</v>
      </c>
    </row>
    <row r="8" spans="1:49" x14ac:dyDescent="0.25">
      <c r="A8" s="4">
        <v>41000</v>
      </c>
      <c r="B8" s="21">
        <v>-15860.81</v>
      </c>
      <c r="C8" s="11">
        <f t="shared" si="0"/>
        <v>0</v>
      </c>
      <c r="D8" s="11">
        <f t="shared" si="1"/>
        <v>0</v>
      </c>
      <c r="E8" s="11">
        <f t="shared" si="2"/>
        <v>-15860.81</v>
      </c>
      <c r="F8" s="23">
        <v>210138.91</v>
      </c>
      <c r="G8" s="20">
        <f t="shared" si="3"/>
        <v>456.65286532099998</v>
      </c>
      <c r="H8" s="20">
        <f t="shared" si="4"/>
        <v>55704.231665639003</v>
      </c>
      <c r="I8" s="20">
        <f t="shared" si="5"/>
        <v>153978.02546904</v>
      </c>
      <c r="J8" s="18">
        <f t="shared" si="6"/>
        <v>185918.50937231001</v>
      </c>
      <c r="K8" s="14">
        <f t="shared" si="7"/>
        <v>404.01951271696686</v>
      </c>
      <c r="L8" s="14">
        <f t="shared" si="8"/>
        <v>49283.81762808912</v>
      </c>
      <c r="M8" s="14">
        <f t="shared" si="9"/>
        <v>136230.67223150391</v>
      </c>
      <c r="N8" s="6"/>
      <c r="O8" s="21">
        <v>74001</v>
      </c>
      <c r="P8" s="11">
        <f t="shared" si="10"/>
        <v>160.81157309999998</v>
      </c>
      <c r="Q8" s="11">
        <f t="shared" si="11"/>
        <v>19616.399682900003</v>
      </c>
      <c r="R8" s="11">
        <f t="shared" si="12"/>
        <v>54223.788743999998</v>
      </c>
      <c r="S8" s="21">
        <v>25348.3</v>
      </c>
      <c r="T8" s="15">
        <f t="shared" si="13"/>
        <v>55.084390729999996</v>
      </c>
      <c r="U8" s="15">
        <f t="shared" si="14"/>
        <v>6719.4008740700001</v>
      </c>
      <c r="V8" s="15">
        <f t="shared" si="15"/>
        <v>18573.814735199998</v>
      </c>
      <c r="W8" s="2">
        <v>61240</v>
      </c>
      <c r="X8" s="11">
        <f t="shared" si="16"/>
        <v>133.08064399999998</v>
      </c>
      <c r="Y8" s="11">
        <f t="shared" si="17"/>
        <v>16233.676796</v>
      </c>
      <c r="Z8" s="11">
        <f t="shared" si="18"/>
        <v>44873.242559999999</v>
      </c>
      <c r="AA8" s="19">
        <v>16706.310000000001</v>
      </c>
      <c r="AB8" s="11">
        <f t="shared" si="19"/>
        <v>36.304482261000004</v>
      </c>
      <c r="AC8" s="11">
        <f t="shared" si="20"/>
        <v>4428.5571030990004</v>
      </c>
      <c r="AD8" s="13">
        <f t="shared" si="21"/>
        <v>12241.448414640001</v>
      </c>
      <c r="AE8" s="21">
        <v>41000</v>
      </c>
      <c r="AF8" s="11">
        <f t="shared" si="22"/>
        <v>89.097099999999998</v>
      </c>
      <c r="AG8" s="11">
        <f t="shared" si="23"/>
        <v>10868.3989</v>
      </c>
      <c r="AH8" s="11">
        <f t="shared" si="24"/>
        <v>30042.503999999997</v>
      </c>
      <c r="AI8" s="2"/>
      <c r="AJ8" s="21">
        <v>6532.6352999999999</v>
      </c>
      <c r="AK8" s="11">
        <f t="shared" si="25"/>
        <v>14.196069770429999</v>
      </c>
      <c r="AL8" s="11">
        <f t="shared" si="26"/>
        <v>1731.6899099663701</v>
      </c>
      <c r="AM8" s="11">
        <f t="shared" si="27"/>
        <v>4786.7493202631995</v>
      </c>
      <c r="AN8" s="2"/>
      <c r="AO8" s="2">
        <f t="shared" si="28"/>
        <v>224828.24530000001</v>
      </c>
      <c r="AP8" s="11">
        <f t="shared" si="29"/>
        <v>488.57425986142999</v>
      </c>
      <c r="AQ8" s="11">
        <f t="shared" si="30"/>
        <v>59598.123266035378</v>
      </c>
      <c r="AR8" s="11">
        <f t="shared" si="31"/>
        <v>164741.54777410321</v>
      </c>
      <c r="AS8" s="7">
        <f t="shared" si="32"/>
        <v>-54770.545927689993</v>
      </c>
      <c r="AT8" s="13">
        <f t="shared" si="33"/>
        <v>-16682.257155290656</v>
      </c>
      <c r="AU8" s="13">
        <f t="shared" si="34"/>
        <v>-13049.528344745446</v>
      </c>
      <c r="AV8" s="13">
        <f t="shared" si="35"/>
        <v>-25038.760427653891</v>
      </c>
    </row>
    <row r="9" spans="1:49" x14ac:dyDescent="0.25">
      <c r="A9" s="4">
        <v>41030</v>
      </c>
      <c r="B9" s="21">
        <v>-16263.41</v>
      </c>
      <c r="C9" s="11">
        <f t="shared" si="0"/>
        <v>0</v>
      </c>
      <c r="D9" s="11">
        <f t="shared" si="1"/>
        <v>0</v>
      </c>
      <c r="E9" s="11">
        <f t="shared" si="2"/>
        <v>-16263.41</v>
      </c>
      <c r="F9" s="23">
        <v>218080.76</v>
      </c>
      <c r="G9" s="20">
        <f t="shared" si="3"/>
        <v>473.91129955600002</v>
      </c>
      <c r="H9" s="20">
        <f t="shared" si="4"/>
        <v>57809.480295004003</v>
      </c>
      <c r="I9" s="20">
        <f t="shared" si="5"/>
        <v>159797.36840544001</v>
      </c>
      <c r="J9" s="18">
        <f t="shared" si="6"/>
        <v>192944.98968316003</v>
      </c>
      <c r="K9" s="14">
        <f t="shared" si="7"/>
        <v>419.28875708047502</v>
      </c>
      <c r="L9" s="14">
        <f t="shared" si="8"/>
        <v>51146.417405682143</v>
      </c>
      <c r="M9" s="14">
        <f t="shared" si="9"/>
        <v>141379.28352039741</v>
      </c>
      <c r="N9" s="6"/>
      <c r="O9" s="21">
        <v>74001</v>
      </c>
      <c r="P9" s="11">
        <f t="shared" si="10"/>
        <v>160.81157309999998</v>
      </c>
      <c r="Q9" s="11">
        <f t="shared" si="11"/>
        <v>19616.399682900003</v>
      </c>
      <c r="R9" s="11">
        <f t="shared" si="12"/>
        <v>54223.788743999998</v>
      </c>
      <c r="S9" s="21">
        <v>22348.302</v>
      </c>
      <c r="T9" s="15">
        <f t="shared" si="13"/>
        <v>48.565095076199995</v>
      </c>
      <c r="U9" s="15">
        <f t="shared" si="14"/>
        <v>5924.1527042358002</v>
      </c>
      <c r="V9" s="15">
        <f t="shared" si="15"/>
        <v>16375.584200687999</v>
      </c>
      <c r="W9" s="2">
        <v>61240</v>
      </c>
      <c r="X9" s="11">
        <f t="shared" si="16"/>
        <v>133.08064399999998</v>
      </c>
      <c r="Y9" s="11">
        <f t="shared" si="17"/>
        <v>16233.676796</v>
      </c>
      <c r="Z9" s="11">
        <f t="shared" si="18"/>
        <v>44873.242559999999</v>
      </c>
      <c r="AA9" s="19">
        <v>16706.310000000001</v>
      </c>
      <c r="AB9" s="11">
        <f t="shared" si="19"/>
        <v>36.304482261000004</v>
      </c>
      <c r="AC9" s="11">
        <f t="shared" si="20"/>
        <v>4428.5571030990004</v>
      </c>
      <c r="AD9" s="13">
        <f t="shared" si="21"/>
        <v>12241.448414640001</v>
      </c>
      <c r="AE9" s="21">
        <v>41000</v>
      </c>
      <c r="AF9" s="11">
        <f t="shared" si="22"/>
        <v>89.097099999999998</v>
      </c>
      <c r="AG9" s="11">
        <f t="shared" si="23"/>
        <v>10868.3989</v>
      </c>
      <c r="AH9" s="11">
        <f t="shared" si="24"/>
        <v>30042.503999999997</v>
      </c>
      <c r="AI9" s="2"/>
      <c r="AJ9" s="21">
        <v>4967.6624999999995</v>
      </c>
      <c r="AK9" s="11">
        <f t="shared" si="25"/>
        <v>10.795227378749997</v>
      </c>
      <c r="AL9" s="11">
        <f t="shared" si="26"/>
        <v>1316.8423817212499</v>
      </c>
      <c r="AM9" s="11">
        <f t="shared" si="27"/>
        <v>3640.0248908999993</v>
      </c>
      <c r="AN9" s="2"/>
      <c r="AO9" s="2">
        <f t="shared" si="28"/>
        <v>220263.2745</v>
      </c>
      <c r="AP9" s="11">
        <f t="shared" si="29"/>
        <v>478.65412181594996</v>
      </c>
      <c r="AQ9" s="11">
        <f t="shared" si="30"/>
        <v>58388.027567956051</v>
      </c>
      <c r="AR9" s="11">
        <f t="shared" si="31"/>
        <v>161396.592810228</v>
      </c>
      <c r="AS9" s="7">
        <f t="shared" si="32"/>
        <v>-43581.694816839969</v>
      </c>
      <c r="AT9" s="13">
        <f t="shared" si="33"/>
        <v>-13274.306981672</v>
      </c>
      <c r="AU9" s="13">
        <f t="shared" si="34"/>
        <v>-10383.693501526237</v>
      </c>
      <c r="AV9" s="13">
        <f t="shared" si="35"/>
        <v>-19923.694333641732</v>
      </c>
    </row>
    <row r="10" spans="1:49" x14ac:dyDescent="0.25">
      <c r="A10" s="4">
        <v>41061</v>
      </c>
      <c r="B10" s="21">
        <v>-3745.96</v>
      </c>
      <c r="C10" s="11">
        <f t="shared" si="0"/>
        <v>0</v>
      </c>
      <c r="D10" s="11">
        <f t="shared" si="1"/>
        <v>0</v>
      </c>
      <c r="E10" s="11">
        <f t="shared" si="2"/>
        <v>-3745.96</v>
      </c>
      <c r="F10" s="23">
        <v>220979.27</v>
      </c>
      <c r="G10" s="20">
        <f t="shared" si="3"/>
        <v>480.21005163699994</v>
      </c>
      <c r="H10" s="20">
        <f t="shared" si="4"/>
        <v>58577.825731482997</v>
      </c>
      <c r="I10" s="20">
        <f t="shared" si="5"/>
        <v>161921.23421688</v>
      </c>
      <c r="J10" s="18">
        <f t="shared" si="6"/>
        <v>195509.42031907002</v>
      </c>
      <c r="K10" s="14">
        <f t="shared" si="7"/>
        <v>424.86152129537106</v>
      </c>
      <c r="L10" s="14">
        <f t="shared" si="8"/>
        <v>51826.204115498011</v>
      </c>
      <c r="M10" s="14">
        <f t="shared" si="9"/>
        <v>143258.35468227664</v>
      </c>
      <c r="N10" s="6"/>
      <c r="O10" s="21">
        <v>61450.51</v>
      </c>
      <c r="P10" s="11">
        <f t="shared" si="10"/>
        <v>133.53810328099999</v>
      </c>
      <c r="Q10" s="11">
        <f t="shared" si="11"/>
        <v>16289.479397279001</v>
      </c>
      <c r="R10" s="11">
        <f t="shared" si="12"/>
        <v>45027.492499439999</v>
      </c>
      <c r="S10" s="21">
        <v>18558.05402</v>
      </c>
      <c r="T10" s="15">
        <f t="shared" si="13"/>
        <v>40.328507190861998</v>
      </c>
      <c r="U10" s="15">
        <f t="shared" si="14"/>
        <v>4919.4227779782577</v>
      </c>
      <c r="V10" s="15">
        <f t="shared" si="15"/>
        <v>13598.302734830879</v>
      </c>
      <c r="W10" s="2">
        <v>61240</v>
      </c>
      <c r="X10" s="11">
        <f t="shared" si="16"/>
        <v>133.08064399999998</v>
      </c>
      <c r="Y10" s="11">
        <f t="shared" si="17"/>
        <v>16233.676796</v>
      </c>
      <c r="Z10" s="11">
        <f t="shared" si="18"/>
        <v>44873.242559999999</v>
      </c>
      <c r="AA10" s="19">
        <v>16706.310000000001</v>
      </c>
      <c r="AB10" s="11">
        <f t="shared" si="19"/>
        <v>36.304482261000004</v>
      </c>
      <c r="AC10" s="11">
        <f t="shared" si="20"/>
        <v>4428.5571030990004</v>
      </c>
      <c r="AD10" s="13">
        <f t="shared" si="21"/>
        <v>12241.448414640001</v>
      </c>
      <c r="AE10" s="21">
        <v>41000</v>
      </c>
      <c r="AF10" s="11">
        <f t="shared" si="22"/>
        <v>89.097099999999998</v>
      </c>
      <c r="AG10" s="11">
        <f t="shared" si="23"/>
        <v>10868.3989</v>
      </c>
      <c r="AH10" s="11">
        <f t="shared" si="24"/>
        <v>30042.503999999997</v>
      </c>
      <c r="AI10" s="2"/>
      <c r="AJ10" s="21">
        <v>4574.3756999999996</v>
      </c>
      <c r="AK10" s="11">
        <f t="shared" si="25"/>
        <v>9.9405758336699979</v>
      </c>
      <c r="AL10" s="11">
        <f t="shared" si="26"/>
        <v>1212.58877624553</v>
      </c>
      <c r="AM10" s="11">
        <f t="shared" si="27"/>
        <v>3351.8463479207994</v>
      </c>
      <c r="AN10" s="2"/>
      <c r="AO10" s="2">
        <f t="shared" si="28"/>
        <v>203529.24972000002</v>
      </c>
      <c r="AP10" s="11">
        <f t="shared" si="29"/>
        <v>442.28941256653201</v>
      </c>
      <c r="AQ10" s="11">
        <f t="shared" si="30"/>
        <v>53952.123750601793</v>
      </c>
      <c r="AR10" s="11">
        <f t="shared" si="31"/>
        <v>149134.83655683169</v>
      </c>
      <c r="AS10" s="7">
        <f t="shared" si="32"/>
        <v>-11765.78940093</v>
      </c>
      <c r="AT10" s="13">
        <f t="shared" si="33"/>
        <v>-3583.6766111559873</v>
      </c>
      <c r="AU10" s="13">
        <f t="shared" si="34"/>
        <v>-2803.2950865315065</v>
      </c>
      <c r="AV10" s="13">
        <f t="shared" si="35"/>
        <v>-5378.8177032425056</v>
      </c>
    </row>
    <row r="11" spans="1:49" x14ac:dyDescent="0.25">
      <c r="A11" s="4">
        <v>41091</v>
      </c>
      <c r="B11" s="21">
        <v>61581.99</v>
      </c>
      <c r="C11" s="11">
        <f t="shared" si="0"/>
        <v>0</v>
      </c>
      <c r="D11" s="11">
        <f t="shared" si="1"/>
        <v>0</v>
      </c>
      <c r="E11" s="11">
        <f t="shared" si="2"/>
        <v>61581.99</v>
      </c>
      <c r="F11" s="23">
        <v>254406.15</v>
      </c>
      <c r="G11" s="20">
        <f t="shared" si="3"/>
        <v>552.85000456499995</v>
      </c>
      <c r="H11" s="20">
        <f t="shared" si="4"/>
        <v>67438.720019835004</v>
      </c>
      <c r="I11" s="20">
        <f t="shared" si="5"/>
        <v>186414.57997559998</v>
      </c>
      <c r="J11" s="18">
        <f t="shared" si="6"/>
        <v>225083.55155715003</v>
      </c>
      <c r="K11" s="14">
        <f t="shared" si="7"/>
        <v>489.12906588884272</v>
      </c>
      <c r="L11" s="14">
        <f t="shared" si="8"/>
        <v>59665.800589068851</v>
      </c>
      <c r="M11" s="14">
        <f t="shared" si="9"/>
        <v>164928.62190219233</v>
      </c>
      <c r="N11" s="6"/>
      <c r="O11" s="21">
        <v>66501</v>
      </c>
      <c r="P11" s="11">
        <f t="shared" si="10"/>
        <v>144.51332309999998</v>
      </c>
      <c r="Q11" s="11">
        <f t="shared" si="11"/>
        <v>17628.2779329</v>
      </c>
      <c r="R11" s="11">
        <f t="shared" si="12"/>
        <v>48728.208743999996</v>
      </c>
      <c r="S11" s="21">
        <v>20083.302</v>
      </c>
      <c r="T11" s="15">
        <f t="shared" si="13"/>
        <v>43.643023576199994</v>
      </c>
      <c r="U11" s="15">
        <f t="shared" si="14"/>
        <v>5323.7399357357999</v>
      </c>
      <c r="V11" s="15">
        <f t="shared" si="15"/>
        <v>14715.919040687999</v>
      </c>
      <c r="W11" s="2">
        <v>61240</v>
      </c>
      <c r="X11" s="11">
        <f t="shared" si="16"/>
        <v>133.08064399999998</v>
      </c>
      <c r="Y11" s="11">
        <f t="shared" si="17"/>
        <v>16233.676796</v>
      </c>
      <c r="Z11" s="11">
        <f t="shared" si="18"/>
        <v>44873.242559999999</v>
      </c>
      <c r="AA11" s="19">
        <v>16706.310000000001</v>
      </c>
      <c r="AB11" s="11">
        <f t="shared" si="19"/>
        <v>36.304482261000004</v>
      </c>
      <c r="AC11" s="11">
        <f t="shared" si="20"/>
        <v>4428.5571030990004</v>
      </c>
      <c r="AD11" s="13">
        <f t="shared" si="21"/>
        <v>12241.448414640001</v>
      </c>
      <c r="AE11" s="21">
        <v>41000</v>
      </c>
      <c r="AF11" s="11">
        <f t="shared" si="22"/>
        <v>89.097099999999998</v>
      </c>
      <c r="AG11" s="11">
        <f t="shared" si="23"/>
        <v>10868.3989</v>
      </c>
      <c r="AH11" s="11">
        <f t="shared" si="24"/>
        <v>30042.503999999997</v>
      </c>
      <c r="AI11" s="2"/>
      <c r="AJ11" s="21">
        <v>4219.3775999999998</v>
      </c>
      <c r="AK11" s="11">
        <f t="shared" si="25"/>
        <v>9.1691294625599991</v>
      </c>
      <c r="AL11" s="11">
        <f t="shared" si="26"/>
        <v>1118.4848504030399</v>
      </c>
      <c r="AM11" s="11">
        <f t="shared" si="27"/>
        <v>3091.7236201343994</v>
      </c>
      <c r="AN11" s="2"/>
      <c r="AO11" s="2">
        <f t="shared" si="28"/>
        <v>209749.9896</v>
      </c>
      <c r="AP11" s="11">
        <f t="shared" si="29"/>
        <v>455.80770239975999</v>
      </c>
      <c r="AQ11" s="11">
        <f t="shared" si="30"/>
        <v>55601.135518137846</v>
      </c>
      <c r="AR11" s="11">
        <f t="shared" si="31"/>
        <v>153693.04637946238</v>
      </c>
      <c r="AS11" s="7">
        <f t="shared" si="32"/>
        <v>76915.551957150019</v>
      </c>
      <c r="AT11" s="13">
        <f t="shared" si="33"/>
        <v>23427.28185847048</v>
      </c>
      <c r="AU11" s="13">
        <f t="shared" si="34"/>
        <v>18325.756269468373</v>
      </c>
      <c r="AV11" s="13">
        <f t="shared" si="35"/>
        <v>35162.513829211166</v>
      </c>
    </row>
    <row r="12" spans="1:49" x14ac:dyDescent="0.25">
      <c r="A12" s="4">
        <v>41122</v>
      </c>
      <c r="B12" s="21">
        <v>72652.03</v>
      </c>
      <c r="C12" s="11">
        <f t="shared" si="0"/>
        <v>0</v>
      </c>
      <c r="D12" s="11">
        <f t="shared" si="1"/>
        <v>0</v>
      </c>
      <c r="E12" s="11">
        <f t="shared" si="2"/>
        <v>72652.03</v>
      </c>
      <c r="F12" s="23">
        <v>257451.85</v>
      </c>
      <c r="G12" s="20">
        <f t="shared" si="3"/>
        <v>559.46861523500002</v>
      </c>
      <c r="H12" s="20">
        <f t="shared" si="4"/>
        <v>68246.083008365007</v>
      </c>
      <c r="I12" s="20">
        <f t="shared" si="5"/>
        <v>188646.29837639999</v>
      </c>
      <c r="J12" s="18">
        <f t="shared" si="6"/>
        <v>227778.20722085005</v>
      </c>
      <c r="K12" s="14">
        <f t="shared" si="7"/>
        <v>494.98482211162923</v>
      </c>
      <c r="L12" s="14">
        <f t="shared" si="8"/>
        <v>60380.107726903872</v>
      </c>
      <c r="M12" s="14">
        <f t="shared" si="9"/>
        <v>166903.11467183454</v>
      </c>
      <c r="N12" s="6"/>
      <c r="O12" s="21">
        <v>79516.289999999994</v>
      </c>
      <c r="P12" s="11">
        <f t="shared" si="10"/>
        <v>172.79684979899997</v>
      </c>
      <c r="Q12" s="11">
        <f t="shared" si="11"/>
        <v>21078.408750440998</v>
      </c>
      <c r="R12" s="11">
        <f t="shared" si="12"/>
        <v>58265.084399759995</v>
      </c>
      <c r="S12" s="21">
        <v>24013.919579999998</v>
      </c>
      <c r="T12" s="15">
        <f t="shared" si="13"/>
        <v>52.18464863929799</v>
      </c>
      <c r="U12" s="15">
        <f t="shared" si="14"/>
        <v>6365.6794426331817</v>
      </c>
      <c r="V12" s="15">
        <f t="shared" si="15"/>
        <v>17596.055488727518</v>
      </c>
      <c r="W12" s="2">
        <v>61240</v>
      </c>
      <c r="X12" s="11">
        <f t="shared" si="16"/>
        <v>133.08064399999998</v>
      </c>
      <c r="Y12" s="11">
        <f t="shared" si="17"/>
        <v>16233.676796</v>
      </c>
      <c r="Z12" s="11">
        <f t="shared" si="18"/>
        <v>44873.242559999999</v>
      </c>
      <c r="AA12" s="19">
        <v>16706.310000000001</v>
      </c>
      <c r="AB12" s="11">
        <f t="shared" si="19"/>
        <v>36.304482261000004</v>
      </c>
      <c r="AC12" s="11">
        <f t="shared" si="20"/>
        <v>4428.5571030990004</v>
      </c>
      <c r="AD12" s="13">
        <f t="shared" si="21"/>
        <v>12241.448414640001</v>
      </c>
      <c r="AE12" s="21">
        <v>41000</v>
      </c>
      <c r="AF12" s="11">
        <f t="shared" si="22"/>
        <v>89.097099999999998</v>
      </c>
      <c r="AG12" s="11">
        <f t="shared" si="23"/>
        <v>10868.3989</v>
      </c>
      <c r="AH12" s="11">
        <f t="shared" si="24"/>
        <v>30042.503999999997</v>
      </c>
      <c r="AI12" s="2"/>
      <c r="AJ12" s="21">
        <v>6961.9571999999998</v>
      </c>
      <c r="AK12" s="11">
        <f t="shared" si="25"/>
        <v>15.129029191319999</v>
      </c>
      <c r="AL12" s="11">
        <f t="shared" si="26"/>
        <v>1845.4958042518799</v>
      </c>
      <c r="AM12" s="11">
        <f t="shared" si="27"/>
        <v>5101.3323665567996</v>
      </c>
      <c r="AN12" s="2"/>
      <c r="AO12" s="2">
        <f t="shared" si="28"/>
        <v>229438.47677999997</v>
      </c>
      <c r="AP12" s="11">
        <f t="shared" si="29"/>
        <v>498.59275389061787</v>
      </c>
      <c r="AQ12" s="11">
        <f t="shared" si="30"/>
        <v>60820.216796425055</v>
      </c>
      <c r="AR12" s="11">
        <f t="shared" si="31"/>
        <v>168119.66722968427</v>
      </c>
      <c r="AS12" s="7">
        <f t="shared" si="32"/>
        <v>70991.760440850077</v>
      </c>
      <c r="AT12" s="13">
        <f t="shared" si="33"/>
        <v>21622.987018325683</v>
      </c>
      <c r="AU12" s="13">
        <f t="shared" si="34"/>
        <v>16914.364726970758</v>
      </c>
      <c r="AV12" s="13">
        <f t="shared" si="35"/>
        <v>32454.408695553637</v>
      </c>
    </row>
    <row r="13" spans="1:49" x14ac:dyDescent="0.25">
      <c r="A13" s="4">
        <v>41153</v>
      </c>
      <c r="B13" s="21">
        <v>162548.81</v>
      </c>
      <c r="C13" s="11">
        <f t="shared" si="0"/>
        <v>0</v>
      </c>
      <c r="D13" s="11">
        <f t="shared" si="1"/>
        <v>0</v>
      </c>
      <c r="E13" s="11">
        <f t="shared" si="2"/>
        <v>162548.81</v>
      </c>
      <c r="F13" s="23">
        <v>260370.47</v>
      </c>
      <c r="G13" s="20">
        <f t="shared" si="3"/>
        <v>565.81106835699995</v>
      </c>
      <c r="H13" s="20">
        <f t="shared" si="4"/>
        <v>69019.759261963001</v>
      </c>
      <c r="I13" s="20">
        <f t="shared" si="5"/>
        <v>190784.89966967999</v>
      </c>
      <c r="J13" s="18">
        <f t="shared" si="6"/>
        <v>230360.42999827003</v>
      </c>
      <c r="K13" s="14">
        <f t="shared" si="7"/>
        <v>500.59625042924057</v>
      </c>
      <c r="L13" s="14">
        <f t="shared" si="8"/>
        <v>61064.610829188416</v>
      </c>
      <c r="M13" s="14">
        <f t="shared" si="9"/>
        <v>168795.22291865238</v>
      </c>
      <c r="N13" s="6"/>
      <c r="O13" s="21">
        <v>60152.83</v>
      </c>
      <c r="P13" s="11">
        <f t="shared" si="10"/>
        <v>130.71811487299999</v>
      </c>
      <c r="Q13" s="11">
        <f t="shared" si="11"/>
        <v>15945.486619607002</v>
      </c>
      <c r="R13" s="11">
        <f t="shared" si="12"/>
        <v>44076.625265520001</v>
      </c>
      <c r="S13" s="21">
        <v>18166.15466</v>
      </c>
      <c r="T13" s="15">
        <f t="shared" si="13"/>
        <v>39.476870691645999</v>
      </c>
      <c r="U13" s="15">
        <f t="shared" si="14"/>
        <v>4815.5369591213139</v>
      </c>
      <c r="V13" s="15">
        <f t="shared" si="15"/>
        <v>13311.14083018704</v>
      </c>
      <c r="W13" s="2">
        <v>61240</v>
      </c>
      <c r="X13" s="11">
        <f t="shared" si="16"/>
        <v>133.08064399999998</v>
      </c>
      <c r="Y13" s="11">
        <f t="shared" si="17"/>
        <v>16233.676796</v>
      </c>
      <c r="Z13" s="11">
        <f t="shared" si="18"/>
        <v>44873.242559999999</v>
      </c>
      <c r="AA13" s="19">
        <v>16706.310000000001</v>
      </c>
      <c r="AB13" s="11">
        <f t="shared" si="19"/>
        <v>36.304482261000004</v>
      </c>
      <c r="AC13" s="11">
        <f t="shared" si="20"/>
        <v>4428.5571030990004</v>
      </c>
      <c r="AD13" s="13">
        <f t="shared" si="21"/>
        <v>12241.448414640001</v>
      </c>
      <c r="AE13" s="21">
        <v>41000</v>
      </c>
      <c r="AF13" s="11">
        <f t="shared" si="22"/>
        <v>89.097099999999998</v>
      </c>
      <c r="AG13" s="11">
        <f t="shared" si="23"/>
        <v>10868.3989</v>
      </c>
      <c r="AH13" s="11">
        <f t="shared" si="24"/>
        <v>30042.503999999997</v>
      </c>
      <c r="AI13" s="2"/>
      <c r="AJ13" s="21">
        <v>7580.5689000000002</v>
      </c>
      <c r="AK13" s="11">
        <f t="shared" si="25"/>
        <v>16.473334276589998</v>
      </c>
      <c r="AL13" s="11">
        <f t="shared" si="26"/>
        <v>2009.4791876618101</v>
      </c>
      <c r="AM13" s="11">
        <f t="shared" si="27"/>
        <v>5554.6163780615998</v>
      </c>
      <c r="AN13" s="2"/>
      <c r="AO13" s="2">
        <f t="shared" si="28"/>
        <v>204845.86356000003</v>
      </c>
      <c r="AP13" s="11">
        <f t="shared" si="29"/>
        <v>445.15054610223604</v>
      </c>
      <c r="AQ13" s="11">
        <f t="shared" si="30"/>
        <v>54301.13556548913</v>
      </c>
      <c r="AR13" s="11">
        <f t="shared" si="31"/>
        <v>150099.57744840864</v>
      </c>
      <c r="AS13" s="7">
        <f t="shared" si="32"/>
        <v>188063.37643827</v>
      </c>
      <c r="AT13" s="13">
        <f t="shared" si="33"/>
        <v>57281.181958227193</v>
      </c>
      <c r="AU13" s="13">
        <f t="shared" si="34"/>
        <v>44807.630084238663</v>
      </c>
      <c r="AV13" s="13">
        <f t="shared" si="35"/>
        <v>85974.564395804162</v>
      </c>
    </row>
    <row r="14" spans="1:49" x14ac:dyDescent="0.25">
      <c r="A14" s="4">
        <v>41183</v>
      </c>
      <c r="B14" s="21">
        <v>80256.19</v>
      </c>
      <c r="C14" s="11">
        <f t="shared" si="0"/>
        <v>0</v>
      </c>
      <c r="D14" s="11">
        <f t="shared" si="1"/>
        <v>0</v>
      </c>
      <c r="E14" s="11">
        <f t="shared" si="2"/>
        <v>80256.19</v>
      </c>
      <c r="F14" s="23">
        <v>266824.96000000002</v>
      </c>
      <c r="G14" s="20">
        <f t="shared" si="3"/>
        <v>579.83732057600002</v>
      </c>
      <c r="H14" s="20">
        <f t="shared" si="4"/>
        <v>70730.734189184004</v>
      </c>
      <c r="I14" s="20">
        <f t="shared" si="5"/>
        <v>195514.38849024</v>
      </c>
      <c r="J14" s="18">
        <f t="shared" si="6"/>
        <v>236070.98193536006</v>
      </c>
      <c r="K14" s="14">
        <f t="shared" si="7"/>
        <v>513.00585084373097</v>
      </c>
      <c r="L14" s="14">
        <f t="shared" si="8"/>
        <v>62578.380497272861</v>
      </c>
      <c r="M14" s="14">
        <f t="shared" si="9"/>
        <v>172979.59558724347</v>
      </c>
      <c r="N14" s="6"/>
      <c r="O14" s="21">
        <v>74001</v>
      </c>
      <c r="P14" s="11">
        <f t="shared" si="10"/>
        <v>160.81157309999998</v>
      </c>
      <c r="Q14" s="11">
        <f t="shared" si="11"/>
        <v>19616.399682900003</v>
      </c>
      <c r="R14" s="11">
        <f t="shared" si="12"/>
        <v>54223.788743999998</v>
      </c>
      <c r="S14" s="21">
        <v>25348.3</v>
      </c>
      <c r="T14" s="15">
        <f t="shared" si="13"/>
        <v>55.084390729999996</v>
      </c>
      <c r="U14" s="15">
        <f t="shared" si="14"/>
        <v>6719.4008740700001</v>
      </c>
      <c r="V14" s="15">
        <f t="shared" si="15"/>
        <v>18573.814735199998</v>
      </c>
      <c r="W14" s="2">
        <v>61240</v>
      </c>
      <c r="X14" s="11">
        <f t="shared" si="16"/>
        <v>133.08064399999998</v>
      </c>
      <c r="Y14" s="11">
        <f t="shared" si="17"/>
        <v>16233.676796</v>
      </c>
      <c r="Z14" s="11">
        <f t="shared" si="18"/>
        <v>44873.242559999999</v>
      </c>
      <c r="AA14" s="19">
        <v>16706.310000000001</v>
      </c>
      <c r="AB14" s="11">
        <f t="shared" si="19"/>
        <v>36.304482261000004</v>
      </c>
      <c r="AC14" s="11">
        <f t="shared" si="20"/>
        <v>4428.5571030990004</v>
      </c>
      <c r="AD14" s="13">
        <f t="shared" si="21"/>
        <v>12241.448414640001</v>
      </c>
      <c r="AE14" s="21">
        <v>41000</v>
      </c>
      <c r="AF14" s="11">
        <f t="shared" si="22"/>
        <v>89.097099999999998</v>
      </c>
      <c r="AG14" s="11">
        <f t="shared" si="23"/>
        <v>10868.3989</v>
      </c>
      <c r="AH14" s="11">
        <f t="shared" si="24"/>
        <v>30042.503999999997</v>
      </c>
      <c r="AI14" s="2"/>
      <c r="AJ14" s="21">
        <v>10143.811199999998</v>
      </c>
      <c r="AK14" s="11">
        <f t="shared" si="25"/>
        <v>22.043516118719996</v>
      </c>
      <c r="AL14" s="11">
        <f t="shared" si="26"/>
        <v>2688.9508899484795</v>
      </c>
      <c r="AM14" s="11">
        <f t="shared" si="27"/>
        <v>7432.8167939327986</v>
      </c>
      <c r="AN14" s="2"/>
      <c r="AO14" s="2">
        <f t="shared" si="28"/>
        <v>228439.42119999998</v>
      </c>
      <c r="AP14" s="11">
        <f t="shared" si="29"/>
        <v>496.42170620971996</v>
      </c>
      <c r="AQ14" s="11">
        <f t="shared" si="30"/>
        <v>60555.384246017478</v>
      </c>
      <c r="AR14" s="11">
        <f t="shared" si="31"/>
        <v>167387.61524777277</v>
      </c>
      <c r="AS14" s="7">
        <f t="shared" si="32"/>
        <v>87887.750735360081</v>
      </c>
      <c r="AT14" s="13">
        <f t="shared" si="33"/>
        <v>26769.243098344254</v>
      </c>
      <c r="AU14" s="13">
        <f t="shared" si="34"/>
        <v>20939.971931102777</v>
      </c>
      <c r="AV14" s="13">
        <f t="shared" si="35"/>
        <v>40178.535705913055</v>
      </c>
    </row>
    <row r="15" spans="1:49" x14ac:dyDescent="0.25">
      <c r="A15" s="4">
        <v>41214</v>
      </c>
      <c r="B15" s="21">
        <v>83308.63</v>
      </c>
      <c r="C15" s="11">
        <f t="shared" si="0"/>
        <v>0</v>
      </c>
      <c r="D15" s="11">
        <f t="shared" si="1"/>
        <v>0</v>
      </c>
      <c r="E15" s="11">
        <f t="shared" si="2"/>
        <v>83308.63</v>
      </c>
      <c r="F15" s="23">
        <v>270681.53000000003</v>
      </c>
      <c r="G15" s="20">
        <f t="shared" si="3"/>
        <v>588.21803284300006</v>
      </c>
      <c r="H15" s="20">
        <f t="shared" si="4"/>
        <v>71753.044948837007</v>
      </c>
      <c r="I15" s="20">
        <f t="shared" si="5"/>
        <v>198340.26701832001</v>
      </c>
      <c r="J15" s="18">
        <f t="shared" si="6"/>
        <v>239483.04753373004</v>
      </c>
      <c r="K15" s="14">
        <f t="shared" si="7"/>
        <v>520.42061059554874</v>
      </c>
      <c r="L15" s="14">
        <f t="shared" si="8"/>
        <v>63482.860741079014</v>
      </c>
      <c r="M15" s="14">
        <f t="shared" si="9"/>
        <v>175479.76618205546</v>
      </c>
      <c r="N15" s="6"/>
      <c r="O15" s="21">
        <v>65876.509999999995</v>
      </c>
      <c r="P15" s="11">
        <f t="shared" si="10"/>
        <v>143.15624388099997</v>
      </c>
      <c r="Q15" s="11">
        <f t="shared" si="11"/>
        <v>17462.736312679001</v>
      </c>
      <c r="R15" s="11">
        <f t="shared" si="12"/>
        <v>48270.617443439995</v>
      </c>
      <c r="S15" s="21">
        <v>19894.706019999998</v>
      </c>
      <c r="T15" s="15">
        <f t="shared" si="13"/>
        <v>43.233185652061991</v>
      </c>
      <c r="U15" s="15">
        <f t="shared" si="14"/>
        <v>5273.7463664290581</v>
      </c>
      <c r="V15" s="15">
        <f t="shared" si="15"/>
        <v>14577.726467918877</v>
      </c>
      <c r="W15" s="2">
        <v>61240</v>
      </c>
      <c r="X15" s="11">
        <f t="shared" si="16"/>
        <v>133.08064399999998</v>
      </c>
      <c r="Y15" s="11">
        <f t="shared" si="17"/>
        <v>16233.676796</v>
      </c>
      <c r="Z15" s="11">
        <f t="shared" si="18"/>
        <v>44873.242559999999</v>
      </c>
      <c r="AA15" s="19">
        <v>16706.310000000001</v>
      </c>
      <c r="AB15" s="11">
        <f t="shared" si="19"/>
        <v>36.304482261000004</v>
      </c>
      <c r="AC15" s="11">
        <f t="shared" si="20"/>
        <v>4428.5571030990004</v>
      </c>
      <c r="AD15" s="13">
        <f t="shared" si="21"/>
        <v>12241.448414640001</v>
      </c>
      <c r="AE15" s="21">
        <v>41000</v>
      </c>
      <c r="AF15" s="11">
        <f t="shared" si="22"/>
        <v>89.097099999999998</v>
      </c>
      <c r="AG15" s="11">
        <f t="shared" si="23"/>
        <v>10868.3989</v>
      </c>
      <c r="AH15" s="11">
        <f t="shared" si="24"/>
        <v>30042.503999999997</v>
      </c>
      <c r="AI15" s="2"/>
      <c r="AJ15" s="21">
        <v>7871.1360000000004</v>
      </c>
      <c r="AK15" s="11">
        <f t="shared" si="25"/>
        <v>17.1047656416</v>
      </c>
      <c r="AL15" s="11">
        <f t="shared" si="26"/>
        <v>2086.5035571744002</v>
      </c>
      <c r="AM15" s="11">
        <f t="shared" si="27"/>
        <v>5767.5276771839999</v>
      </c>
      <c r="AN15" s="2"/>
      <c r="AO15" s="2">
        <f t="shared" si="28"/>
        <v>212588.66201999999</v>
      </c>
      <c r="AP15" s="11">
        <f t="shared" si="29"/>
        <v>461.97642143566196</v>
      </c>
      <c r="AQ15" s="11">
        <f t="shared" si="30"/>
        <v>56353.61903538146</v>
      </c>
      <c r="AR15" s="11">
        <f t="shared" si="31"/>
        <v>155773.06656318286</v>
      </c>
      <c r="AS15" s="7">
        <f t="shared" si="32"/>
        <v>110203.01551373006</v>
      </c>
      <c r="AT15" s="13">
        <f t="shared" si="33"/>
        <v>33566.125970621091</v>
      </c>
      <c r="AU15" s="13">
        <f t="shared" si="34"/>
        <v>26256.765388489453</v>
      </c>
      <c r="AV15" s="13">
        <f t="shared" si="35"/>
        <v>50380.124154619516</v>
      </c>
    </row>
    <row r="16" spans="1:49" x14ac:dyDescent="0.25">
      <c r="A16" s="4">
        <v>41244</v>
      </c>
      <c r="B16" s="22">
        <v>-477678.39</v>
      </c>
      <c r="C16" s="11">
        <f t="shared" si="0"/>
        <v>0</v>
      </c>
      <c r="D16" s="11">
        <f t="shared" si="1"/>
        <v>0</v>
      </c>
      <c r="E16" s="11">
        <f t="shared" si="2"/>
        <v>-477678.39</v>
      </c>
      <c r="F16" s="23">
        <v>275342.59000000003</v>
      </c>
      <c r="G16" s="20">
        <f t="shared" si="3"/>
        <v>598.34698232900007</v>
      </c>
      <c r="H16" s="20">
        <f t="shared" si="4"/>
        <v>72988.612250711012</v>
      </c>
      <c r="I16" s="20">
        <f t="shared" si="5"/>
        <v>201755.63076696001</v>
      </c>
      <c r="J16" s="18">
        <f t="shared" si="6"/>
        <v>243606.87841919006</v>
      </c>
      <c r="K16" s="14">
        <f t="shared" si="7"/>
        <v>529.38210749274185</v>
      </c>
      <c r="L16" s="14">
        <f t="shared" si="8"/>
        <v>64576.017791306323</v>
      </c>
      <c r="M16" s="14">
        <f t="shared" si="9"/>
        <v>178501.47852039099</v>
      </c>
      <c r="N16" s="6"/>
      <c r="O16" s="21">
        <v>65551.649999999994</v>
      </c>
      <c r="P16" s="11">
        <f t="shared" si="10"/>
        <v>142.45029061499997</v>
      </c>
      <c r="Q16" s="11">
        <f t="shared" si="11"/>
        <v>17376.621481784998</v>
      </c>
      <c r="R16" s="11">
        <f t="shared" si="12"/>
        <v>48032.578227599995</v>
      </c>
      <c r="S16" s="21">
        <v>19796.598299999998</v>
      </c>
      <c r="T16" s="15">
        <f t="shared" si="13"/>
        <v>43.019987765729994</v>
      </c>
      <c r="U16" s="15">
        <f t="shared" si="14"/>
        <v>5247.73968749907</v>
      </c>
      <c r="V16" s="15">
        <f t="shared" si="15"/>
        <v>14505.838624735197</v>
      </c>
      <c r="W16" s="2">
        <v>61240</v>
      </c>
      <c r="X16" s="11">
        <f t="shared" si="16"/>
        <v>133.08064399999998</v>
      </c>
      <c r="Y16" s="11">
        <f t="shared" si="17"/>
        <v>16233.676796</v>
      </c>
      <c r="Z16" s="11">
        <f t="shared" si="18"/>
        <v>44873.242559999999</v>
      </c>
      <c r="AA16" s="19">
        <v>16706.310000000001</v>
      </c>
      <c r="AB16" s="11">
        <f t="shared" si="19"/>
        <v>36.304482261000004</v>
      </c>
      <c r="AC16" s="11">
        <f t="shared" si="20"/>
        <v>4428.5571030990004</v>
      </c>
      <c r="AD16" s="13">
        <f t="shared" si="21"/>
        <v>12241.448414640001</v>
      </c>
      <c r="AE16" s="21">
        <v>121000</v>
      </c>
      <c r="AF16" s="11">
        <f t="shared" si="22"/>
        <v>262.94509999999997</v>
      </c>
      <c r="AG16" s="11">
        <f t="shared" si="23"/>
        <v>32075.030900000002</v>
      </c>
      <c r="AH16" s="11">
        <f t="shared" si="24"/>
        <v>88662.02399999999</v>
      </c>
      <c r="AI16" s="2"/>
      <c r="AJ16" s="21">
        <v>10583.960099999998</v>
      </c>
      <c r="AK16" s="11">
        <f t="shared" si="25"/>
        <v>23.000003693309996</v>
      </c>
      <c r="AL16" s="11">
        <f t="shared" si="26"/>
        <v>2805.6268367922899</v>
      </c>
      <c r="AM16" s="11">
        <f t="shared" si="27"/>
        <v>7755.3332595143984</v>
      </c>
      <c r="AN16" s="2">
        <v>0</v>
      </c>
      <c r="AO16" s="2">
        <f t="shared" si="28"/>
        <v>294878.51839999994</v>
      </c>
      <c r="AP16" s="11">
        <f t="shared" si="29"/>
        <v>640.80050833503981</v>
      </c>
      <c r="AQ16" s="11">
        <f t="shared" si="30"/>
        <v>78167.252805175347</v>
      </c>
      <c r="AR16" s="11">
        <f t="shared" si="31"/>
        <v>216070.46508648954</v>
      </c>
      <c r="AS16" s="7">
        <f t="shared" si="32"/>
        <v>-528950.02998080989</v>
      </c>
      <c r="AT16" s="13">
        <f t="shared" si="33"/>
        <v>-161109.9592486888</v>
      </c>
      <c r="AU16" s="13">
        <f t="shared" si="34"/>
        <v>-126026.64976722197</v>
      </c>
      <c r="AV16" s="13">
        <f t="shared" si="35"/>
        <v>-241813.42096489915</v>
      </c>
    </row>
    <row r="17" spans="1:48" x14ac:dyDescent="0.25">
      <c r="A17" s="4" t="s">
        <v>4</v>
      </c>
      <c r="B17" s="2">
        <f>SUM(B5:B16)</f>
        <v>-58233.420000000042</v>
      </c>
      <c r="C17" s="11">
        <f>B17*0</f>
        <v>0</v>
      </c>
      <c r="D17" s="11">
        <f>B17*0</f>
        <v>0</v>
      </c>
      <c r="E17" s="11">
        <f>B17*1</f>
        <v>-58233.420000000042</v>
      </c>
      <c r="F17" s="2">
        <f>SUM(F5:F16)</f>
        <v>2761023.5300000003</v>
      </c>
      <c r="G17" s="20">
        <f t="shared" si="3"/>
        <v>5999.9802330430002</v>
      </c>
      <c r="H17" s="20">
        <f t="shared" ref="H17" si="36">F17*0.2650829</f>
        <v>731900.12430063705</v>
      </c>
      <c r="I17" s="20">
        <f t="shared" ref="I17" si="37">F17*0.732744</f>
        <v>2023123.42546632</v>
      </c>
      <c r="J17" s="18">
        <f>SUM(J5:J16)</f>
        <v>2442790.7189557306</v>
      </c>
      <c r="K17" s="14">
        <f>J17*0.0021731</f>
        <v>5308.4285113626975</v>
      </c>
      <c r="L17" s="14">
        <f>J17*0.2650829</f>
        <v>647542.04787387</v>
      </c>
      <c r="M17" s="14">
        <f>J17*0.732744</f>
        <v>1789940.2425704978</v>
      </c>
      <c r="N17" s="6">
        <v>88.47</v>
      </c>
      <c r="O17" s="2">
        <f>SUM(O5:O16)</f>
        <v>805671.35</v>
      </c>
      <c r="P17" s="11">
        <f>O17*0.0021731</f>
        <v>1750.8044106849998</v>
      </c>
      <c r="Q17" s="11">
        <f>O17*0.2650829</f>
        <v>213569.697904915</v>
      </c>
      <c r="R17" s="11">
        <f>O17*0.732744</f>
        <v>590350.84768439992</v>
      </c>
      <c r="S17" s="2">
        <f>SUM(S5:S16)</f>
        <v>249312.74369999999</v>
      </c>
      <c r="T17" s="15">
        <f>S17*0.0021731</f>
        <v>541.78152333446997</v>
      </c>
      <c r="U17" s="15">
        <f>S17*0.2650829</f>
        <v>66088.545106952733</v>
      </c>
      <c r="V17" s="15">
        <f>S17*0.732744</f>
        <v>182682.41706971277</v>
      </c>
      <c r="W17" s="2">
        <f>SUM(W5:W16)</f>
        <v>734880</v>
      </c>
      <c r="X17" s="11">
        <f t="shared" si="16"/>
        <v>1596.9677279999999</v>
      </c>
      <c r="Y17" s="11">
        <f t="shared" si="17"/>
        <v>194804.121552</v>
      </c>
      <c r="Z17" s="11">
        <f t="shared" si="18"/>
        <v>538478.91071999993</v>
      </c>
      <c r="AA17" s="2">
        <f>SUM(AA5:AA16)</f>
        <v>200475.72</v>
      </c>
      <c r="AB17" s="11">
        <f t="shared" si="19"/>
        <v>435.65378713199999</v>
      </c>
      <c r="AC17" s="11">
        <f t="shared" si="20"/>
        <v>53142.685237188001</v>
      </c>
      <c r="AD17" s="13">
        <f t="shared" si="21"/>
        <v>146897.38097567999</v>
      </c>
      <c r="AE17" s="2">
        <f>SUM(AE5:AE16)</f>
        <v>534500</v>
      </c>
      <c r="AF17" s="11">
        <f t="shared" si="22"/>
        <v>1161.5219499999998</v>
      </c>
      <c r="AG17" s="11">
        <f t="shared" si="23"/>
        <v>141686.81005</v>
      </c>
      <c r="AH17" s="11">
        <f t="shared" si="24"/>
        <v>391651.66799999995</v>
      </c>
      <c r="AI17" s="2"/>
      <c r="AJ17" s="6">
        <f t="shared" ref="AJ17:AN17" si="38">SUM(AJ5:AJ16)</f>
        <v>73283.722799999989</v>
      </c>
      <c r="AK17" s="11">
        <f>AJ17*0.0021731</f>
        <v>159.25285801667997</v>
      </c>
      <c r="AL17" s="11">
        <f>AJ17*0.2650829</f>
        <v>19426.261762620117</v>
      </c>
      <c r="AM17" s="11">
        <f>AJ17*0.732744</f>
        <v>53698.208179363188</v>
      </c>
      <c r="AN17" s="2">
        <f t="shared" si="38"/>
        <v>0</v>
      </c>
      <c r="AO17" s="2">
        <f t="shared" si="28"/>
        <v>2598123.5364999999</v>
      </c>
      <c r="AP17" s="11">
        <f t="shared" si="29"/>
        <v>5645.9822571681498</v>
      </c>
      <c r="AQ17" s="11">
        <f t="shared" si="30"/>
        <v>688718.12161367584</v>
      </c>
      <c r="AR17" s="11">
        <f t="shared" si="31"/>
        <v>1903759.4326291559</v>
      </c>
      <c r="AS17" s="7">
        <f t="shared" si="32"/>
        <v>-213566.23754426942</v>
      </c>
      <c r="AT17" s="13">
        <f t="shared" si="33"/>
        <v>-65048.957136653029</v>
      </c>
      <c r="AU17" s="13">
        <f t="shared" si="34"/>
        <v>-50883.894310529562</v>
      </c>
      <c r="AV17" s="13">
        <f t="shared" si="35"/>
        <v>-97633.386097086826</v>
      </c>
    </row>
    <row r="18" spans="1:48" x14ac:dyDescent="0.25">
      <c r="A18" s="9"/>
      <c r="B18" s="9"/>
      <c r="C18" s="9"/>
      <c r="D18" s="9"/>
      <c r="E18" s="9"/>
    </row>
    <row r="19" spans="1:48" x14ac:dyDescent="0.25">
      <c r="A19" s="9"/>
      <c r="B19" s="9"/>
      <c r="C19" s="9"/>
      <c r="D19" s="9"/>
      <c r="E19" s="9"/>
    </row>
    <row r="20" spans="1:48" x14ac:dyDescent="0.25">
      <c r="A20" s="9"/>
      <c r="B20" s="9"/>
      <c r="C20" s="9"/>
      <c r="D20" s="9"/>
      <c r="E20" s="9"/>
    </row>
    <row r="21" spans="1:48" x14ac:dyDescent="0.25">
      <c r="O21" s="1" t="s">
        <v>5</v>
      </c>
    </row>
    <row r="22" spans="1:48" ht="123.75" customHeight="1" x14ac:dyDescent="0.25">
      <c r="A22" s="2" t="s">
        <v>11</v>
      </c>
      <c r="B22" s="3" t="s">
        <v>12</v>
      </c>
      <c r="C22" s="12" t="s">
        <v>18</v>
      </c>
      <c r="D22" s="12" t="s">
        <v>19</v>
      </c>
      <c r="E22" s="12" t="s">
        <v>20</v>
      </c>
      <c r="F22" s="3" t="s">
        <v>31</v>
      </c>
      <c r="G22" s="12" t="s">
        <v>18</v>
      </c>
      <c r="H22" s="12" t="s">
        <v>19</v>
      </c>
      <c r="I22" s="12" t="s">
        <v>20</v>
      </c>
      <c r="J22" s="3" t="s">
        <v>22</v>
      </c>
      <c r="K22" s="12" t="s">
        <v>18</v>
      </c>
      <c r="L22" s="12" t="s">
        <v>19</v>
      </c>
      <c r="M22" s="12" t="s">
        <v>20</v>
      </c>
      <c r="N22" s="3" t="s">
        <v>2</v>
      </c>
      <c r="O22" s="3" t="s">
        <v>30</v>
      </c>
      <c r="P22" s="12" t="s">
        <v>18</v>
      </c>
      <c r="Q22" s="12" t="s">
        <v>19</v>
      </c>
      <c r="R22" s="12" t="s">
        <v>20</v>
      </c>
      <c r="S22" s="3" t="s">
        <v>32</v>
      </c>
      <c r="T22" s="12" t="s">
        <v>18</v>
      </c>
      <c r="U22" s="12" t="s">
        <v>19</v>
      </c>
      <c r="V22" s="12" t="s">
        <v>20</v>
      </c>
      <c r="W22" s="3" t="s">
        <v>28</v>
      </c>
      <c r="X22" s="12" t="s">
        <v>18</v>
      </c>
      <c r="Y22" s="12" t="s">
        <v>19</v>
      </c>
      <c r="Z22" s="12" t="s">
        <v>20</v>
      </c>
      <c r="AA22" s="3" t="s">
        <v>33</v>
      </c>
      <c r="AB22" s="12" t="s">
        <v>18</v>
      </c>
      <c r="AC22" s="12" t="s">
        <v>19</v>
      </c>
      <c r="AD22" s="12" t="s">
        <v>20</v>
      </c>
      <c r="AE22" s="3" t="s">
        <v>34</v>
      </c>
      <c r="AF22" s="12" t="s">
        <v>18</v>
      </c>
      <c r="AG22" s="12" t="s">
        <v>19</v>
      </c>
      <c r="AH22" s="12" t="s">
        <v>20</v>
      </c>
      <c r="AI22" s="3" t="s">
        <v>13</v>
      </c>
      <c r="AJ22" s="12" t="s">
        <v>18</v>
      </c>
      <c r="AK22" s="12" t="s">
        <v>19</v>
      </c>
      <c r="AL22" s="12" t="s">
        <v>20</v>
      </c>
      <c r="AM22" s="3" t="s">
        <v>7</v>
      </c>
      <c r="AN22" s="12" t="s">
        <v>18</v>
      </c>
      <c r="AO22" s="12" t="s">
        <v>19</v>
      </c>
      <c r="AP22" s="12" t="s">
        <v>20</v>
      </c>
      <c r="AQ22" s="3" t="s">
        <v>6</v>
      </c>
      <c r="AR22" s="12" t="s">
        <v>18</v>
      </c>
      <c r="AS22" s="12" t="s">
        <v>19</v>
      </c>
      <c r="AT22" s="12" t="s">
        <v>20</v>
      </c>
    </row>
    <row r="23" spans="1:48" x14ac:dyDescent="0.25">
      <c r="A23" s="4">
        <v>40909</v>
      </c>
      <c r="B23" s="24">
        <v>0</v>
      </c>
      <c r="C23" s="15">
        <f>B23*0</f>
        <v>0</v>
      </c>
      <c r="D23" s="15">
        <f>B23*0</f>
        <v>0</v>
      </c>
      <c r="E23" s="15">
        <f>B23*1</f>
        <v>0</v>
      </c>
      <c r="F23" s="23">
        <v>13292.28</v>
      </c>
      <c r="G23" s="17">
        <f>F23*0.0020089</f>
        <v>26.702861292000001</v>
      </c>
      <c r="H23" s="17">
        <f>F23*0.262557</f>
        <v>3489.9811599599998</v>
      </c>
      <c r="I23" s="17">
        <f>F23*0.7354341</f>
        <v>9775.5959787480006</v>
      </c>
      <c r="J23" s="5">
        <f>F23*97.8626%</f>
        <v>13008.170807280001</v>
      </c>
      <c r="K23" s="17">
        <f>J23*0.0020089</f>
        <v>26.132114334744795</v>
      </c>
      <c r="L23" s="17">
        <f>J23*0.262557</f>
        <v>3415.3863026470149</v>
      </c>
      <c r="M23" s="17">
        <f>J23*0.7354341</f>
        <v>9566.6523902982408</v>
      </c>
      <c r="N23" s="6"/>
      <c r="O23" s="21">
        <v>2600</v>
      </c>
      <c r="P23" s="13">
        <f>O23*0.0020089</f>
        <v>5.2231399999999999</v>
      </c>
      <c r="Q23" s="13">
        <f>O23*0.262557</f>
        <v>682.64819999999997</v>
      </c>
      <c r="R23" s="13">
        <f>O23*0.7354341</f>
        <v>1912.1286599999999</v>
      </c>
      <c r="S23" s="21">
        <v>8000</v>
      </c>
      <c r="T23" s="11">
        <f>S23*0.0020089</f>
        <v>16.071200000000001</v>
      </c>
      <c r="U23" s="11">
        <f>S23*0.262557</f>
        <v>2100.4559999999997</v>
      </c>
      <c r="V23" s="11">
        <f>S23*0.7354341</f>
        <v>5883.4727999999996</v>
      </c>
      <c r="W23" s="26">
        <v>313.3134</v>
      </c>
      <c r="X23" s="11">
        <f>W23*0.0020089</f>
        <v>0.62941528926000001</v>
      </c>
      <c r="Y23" s="11">
        <f>W23*0.262557</f>
        <v>82.262626363799995</v>
      </c>
      <c r="Z23" s="11">
        <f>W23*0.7354341</f>
        <v>230.42135834694</v>
      </c>
      <c r="AA23" s="21"/>
      <c r="AB23" s="13">
        <f>AA23*0.0020089</f>
        <v>0</v>
      </c>
      <c r="AC23" s="13">
        <f>AA23*0.262557</f>
        <v>0</v>
      </c>
      <c r="AD23" s="11">
        <f>AA23*0.7354341</f>
        <v>0</v>
      </c>
      <c r="AE23" s="2"/>
      <c r="AF23" s="16">
        <v>0</v>
      </c>
      <c r="AG23" s="16">
        <v>0</v>
      </c>
      <c r="AH23" s="16">
        <v>0</v>
      </c>
      <c r="AI23" s="2">
        <v>0</v>
      </c>
      <c r="AJ23" s="2"/>
      <c r="AK23" s="2"/>
      <c r="AL23" s="2"/>
      <c r="AM23" s="6">
        <f>O23+S23+W23+AA23+AE23+AI23</f>
        <v>10913.313399999999</v>
      </c>
      <c r="AN23" s="11">
        <f>AM23*0.0020089</f>
        <v>21.923755289260001</v>
      </c>
      <c r="AO23" s="11">
        <f>AM23*0.262557</f>
        <v>2865.3668263637996</v>
      </c>
      <c r="AP23" s="11">
        <f>AM23*0.7354341</f>
        <v>8026.0228183469389</v>
      </c>
      <c r="AQ23" s="7">
        <f t="shared" ref="AQ23:AQ35" si="39">J23-AM23+B23</f>
        <v>2094.857407280002</v>
      </c>
      <c r="AR23" s="11">
        <f>AQ23*0.3153627</f>
        <v>660.6398880748211</v>
      </c>
      <c r="AS23" s="11">
        <f>AQ23*0.2505416</f>
        <v>524.84892659178331</v>
      </c>
      <c r="AT23" s="11">
        <f>AQ23*0.43409579</f>
        <v>909.36878115056413</v>
      </c>
    </row>
    <row r="24" spans="1:48" x14ac:dyDescent="0.25">
      <c r="A24" s="4">
        <v>40940</v>
      </c>
      <c r="B24" s="24">
        <v>0</v>
      </c>
      <c r="C24" s="15">
        <f t="shared" ref="C24:C35" si="40">B24*0</f>
        <v>0</v>
      </c>
      <c r="D24" s="15">
        <f t="shared" ref="D24:D35" si="41">B24*0</f>
        <v>0</v>
      </c>
      <c r="E24" s="15">
        <f t="shared" ref="E24:E35" si="42">B24*1</f>
        <v>0</v>
      </c>
      <c r="F24" s="23">
        <v>14926.21</v>
      </c>
      <c r="G24" s="17">
        <f t="shared" ref="G24:G35" si="43">F24*0.0020089</f>
        <v>29.985263269000001</v>
      </c>
      <c r="H24" s="17">
        <f t="shared" ref="H24:H35" si="44">F24*0.262557</f>
        <v>3918.9809189699995</v>
      </c>
      <c r="I24" s="17">
        <f t="shared" ref="I24:I35" si="45">F24*0.7354341</f>
        <v>10977.243817760998</v>
      </c>
      <c r="J24" s="5">
        <f t="shared" ref="J24:J34" si="46">F24*97.8626%</f>
        <v>14607.17718746</v>
      </c>
      <c r="K24" s="17">
        <f t="shared" ref="K24:K35" si="47">J24*0.0020089</f>
        <v>29.344358251888394</v>
      </c>
      <c r="L24" s="17">
        <f t="shared" ref="L24:L35" si="48">J24*0.262557</f>
        <v>3835.2166208079348</v>
      </c>
      <c r="M24" s="17">
        <f t="shared" ref="M24:M35" si="49">J24*0.7354341</f>
        <v>10742.616208400175</v>
      </c>
      <c r="N24" s="6"/>
      <c r="O24" s="21">
        <v>2600</v>
      </c>
      <c r="P24" s="13">
        <f t="shared" ref="P24:P35" si="50">O24*0.0020089</f>
        <v>5.2231399999999999</v>
      </c>
      <c r="Q24" s="13">
        <f t="shared" ref="Q24:Q35" si="51">O24*0.262557</f>
        <v>682.64819999999997</v>
      </c>
      <c r="R24" s="13">
        <f t="shared" ref="R24:R35" si="52">O24*0.7354341</f>
        <v>1912.1286599999999</v>
      </c>
      <c r="S24" s="21">
        <v>8000</v>
      </c>
      <c r="T24" s="11">
        <f t="shared" ref="T24:T35" si="53">S24*0.0020089</f>
        <v>16.071200000000001</v>
      </c>
      <c r="U24" s="11">
        <f t="shared" ref="U24:U35" si="54">S24*0.262557</f>
        <v>2100.4559999999997</v>
      </c>
      <c r="V24" s="11">
        <f t="shared" ref="V24:V35" si="55">S24*0.7354341</f>
        <v>5883.4727999999996</v>
      </c>
      <c r="W24" s="26">
        <v>318.46889999999996</v>
      </c>
      <c r="X24" s="11">
        <f t="shared" ref="X24:X35" si="56">W24*0.0020089</f>
        <v>0.63977217320999991</v>
      </c>
      <c r="Y24" s="11">
        <f t="shared" ref="Y24:Y35" si="57">W24*0.262557</f>
        <v>83.616238977299986</v>
      </c>
      <c r="Z24" s="11">
        <f t="shared" ref="Z24:Z35" si="58">W24*0.7354341</f>
        <v>234.21288884948996</v>
      </c>
      <c r="AA24" s="21">
        <v>2962.73</v>
      </c>
      <c r="AB24" s="13">
        <f t="shared" ref="AB24:AB35" si="59">AA24*0.0020089</f>
        <v>5.9518282970000005</v>
      </c>
      <c r="AC24" s="13">
        <f t="shared" ref="AC24:AC35" si="60">AA24*0.262557</f>
        <v>777.88550061000001</v>
      </c>
      <c r="AD24" s="11">
        <f t="shared" ref="AD24:AD35" si="61">AA24*0.7354341</f>
        <v>2178.892671093</v>
      </c>
      <c r="AE24" s="2"/>
      <c r="AF24" s="11">
        <f>AE24*0.3153627</f>
        <v>0</v>
      </c>
      <c r="AG24" s="11">
        <f>AE24*0.2505416</f>
        <v>0</v>
      </c>
      <c r="AH24" s="11">
        <f>AE24*0.43409579</f>
        <v>0</v>
      </c>
      <c r="AI24" s="2">
        <v>0</v>
      </c>
      <c r="AJ24" s="2"/>
      <c r="AK24" s="2"/>
      <c r="AL24" s="2"/>
      <c r="AM24" s="6">
        <f t="shared" ref="AM24:AM35" si="62">O24+S24+W24+AA24+AE24+AI24</f>
        <v>13881.198899999999</v>
      </c>
      <c r="AN24" s="11">
        <f t="shared" ref="AN24:AN35" si="63">AM24*0.0020089</f>
        <v>27.885940470209999</v>
      </c>
      <c r="AO24" s="11">
        <f t="shared" ref="AO24:AO35" si="64">AM24*0.262557</f>
        <v>3644.6059395872994</v>
      </c>
      <c r="AP24" s="11">
        <f t="shared" ref="AP24:AP35" si="65">AM24*0.7354341</f>
        <v>10208.707019942489</v>
      </c>
      <c r="AQ24" s="7">
        <f t="shared" si="39"/>
        <v>725.9782874600005</v>
      </c>
      <c r="AR24" s="11">
        <f t="shared" ref="AR24:AR35" si="66">AQ24*0.3153627</f>
        <v>228.94647287476189</v>
      </c>
      <c r="AS24" s="11">
        <f t="shared" ref="AS24:AS35" si="67">AQ24*0.2505416</f>
        <v>181.88776170548843</v>
      </c>
      <c r="AT24" s="11">
        <f t="shared" ref="AT24:AT35" si="68">AQ24*0.43409579</f>
        <v>315.14411821779601</v>
      </c>
    </row>
    <row r="25" spans="1:48" x14ac:dyDescent="0.25">
      <c r="A25" s="4">
        <v>40969</v>
      </c>
      <c r="B25" s="24">
        <v>-4360</v>
      </c>
      <c r="C25" s="15">
        <f t="shared" si="40"/>
        <v>0</v>
      </c>
      <c r="D25" s="15">
        <f t="shared" si="41"/>
        <v>0</v>
      </c>
      <c r="E25" s="15">
        <f t="shared" si="42"/>
        <v>-4360</v>
      </c>
      <c r="F25" s="23">
        <v>16021.87</v>
      </c>
      <c r="G25" s="17">
        <f t="shared" si="43"/>
        <v>32.186334643000002</v>
      </c>
      <c r="H25" s="17">
        <f t="shared" si="44"/>
        <v>4206.6541215899997</v>
      </c>
      <c r="I25" s="17">
        <f t="shared" si="45"/>
        <v>11783.029543767001</v>
      </c>
      <c r="J25" s="5">
        <f t="shared" si="46"/>
        <v>15679.418550620001</v>
      </c>
      <c r="K25" s="17">
        <f t="shared" si="47"/>
        <v>31.498383926340523</v>
      </c>
      <c r="L25" s="17">
        <f t="shared" si="48"/>
        <v>4116.7410963951352</v>
      </c>
      <c r="M25" s="17">
        <f t="shared" si="49"/>
        <v>11531.179070298525</v>
      </c>
      <c r="N25" s="6"/>
      <c r="O25" s="21">
        <v>4360</v>
      </c>
      <c r="P25" s="13">
        <f t="shared" si="50"/>
        <v>8.7588039999999996</v>
      </c>
      <c r="Q25" s="13">
        <f t="shared" si="51"/>
        <v>1144.7485199999999</v>
      </c>
      <c r="R25" s="13">
        <f t="shared" si="52"/>
        <v>3206.4926759999998</v>
      </c>
      <c r="S25" s="21">
        <v>8000</v>
      </c>
      <c r="T25" s="11">
        <f t="shared" si="53"/>
        <v>16.071200000000001</v>
      </c>
      <c r="U25" s="11">
        <f t="shared" si="54"/>
        <v>2100.4559999999997</v>
      </c>
      <c r="V25" s="11">
        <f t="shared" si="55"/>
        <v>5883.4727999999996</v>
      </c>
      <c r="W25" s="26">
        <v>316.23570000000001</v>
      </c>
      <c r="X25" s="11">
        <f t="shared" si="56"/>
        <v>0.63528589772999999</v>
      </c>
      <c r="Y25" s="11">
        <f t="shared" si="57"/>
        <v>83.029896684899995</v>
      </c>
      <c r="Z25" s="11">
        <f t="shared" si="58"/>
        <v>232.57051741737001</v>
      </c>
      <c r="AA25" s="21">
        <v>5698.67</v>
      </c>
      <c r="AB25" s="13">
        <f t="shared" si="59"/>
        <v>11.448058163000001</v>
      </c>
      <c r="AC25" s="13">
        <f t="shared" si="60"/>
        <v>1496.2256991899999</v>
      </c>
      <c r="AD25" s="11">
        <f t="shared" si="61"/>
        <v>4190.9962426470001</v>
      </c>
      <c r="AE25" s="2"/>
      <c r="AF25" s="13">
        <f t="shared" ref="AF25:AF35" si="69">AE25*0.3153627</f>
        <v>0</v>
      </c>
      <c r="AG25" s="13">
        <f t="shared" ref="AG25:AG35" si="70">AE25*0.2505416</f>
        <v>0</v>
      </c>
      <c r="AH25" s="13">
        <f t="shared" ref="AH25:AH35" si="71">AE25*0.43409579</f>
        <v>0</v>
      </c>
      <c r="AI25" s="2">
        <v>0</v>
      </c>
      <c r="AJ25" s="2"/>
      <c r="AK25" s="2"/>
      <c r="AL25" s="2"/>
      <c r="AM25" s="6">
        <f t="shared" si="62"/>
        <v>18374.905699999999</v>
      </c>
      <c r="AN25" s="11">
        <f t="shared" si="63"/>
        <v>36.913348060730002</v>
      </c>
      <c r="AO25" s="11">
        <f t="shared" si="64"/>
        <v>4824.4601158748992</v>
      </c>
      <c r="AP25" s="11">
        <f t="shared" si="65"/>
        <v>13513.532236064369</v>
      </c>
      <c r="AQ25" s="7">
        <f t="shared" si="39"/>
        <v>-7055.4871493799983</v>
      </c>
      <c r="AR25" s="11">
        <f t="shared" si="66"/>
        <v>-2225.0374772437794</v>
      </c>
      <c r="AS25" s="11">
        <f t="shared" si="67"/>
        <v>-1767.6930391851035</v>
      </c>
      <c r="AT25" s="11">
        <f t="shared" si="68"/>
        <v>-3062.7572679449581</v>
      </c>
    </row>
    <row r="26" spans="1:48" x14ac:dyDescent="0.25">
      <c r="A26" s="4">
        <v>41000</v>
      </c>
      <c r="B26" s="25">
        <v>-4360</v>
      </c>
      <c r="C26" s="15">
        <f t="shared" si="40"/>
        <v>0</v>
      </c>
      <c r="D26" s="15">
        <f t="shared" si="41"/>
        <v>0</v>
      </c>
      <c r="E26" s="15">
        <f t="shared" si="42"/>
        <v>-4360</v>
      </c>
      <c r="F26" s="23">
        <v>17272.72</v>
      </c>
      <c r="G26" s="17">
        <f t="shared" si="43"/>
        <v>34.699167208000006</v>
      </c>
      <c r="H26" s="17">
        <f t="shared" si="44"/>
        <v>4535.0735450399998</v>
      </c>
      <c r="I26" s="17">
        <f t="shared" si="45"/>
        <v>12702.947287752</v>
      </c>
      <c r="J26" s="5">
        <f t="shared" si="46"/>
        <v>16903.532882720003</v>
      </c>
      <c r="K26" s="17">
        <f t="shared" si="47"/>
        <v>33.957507208096217</v>
      </c>
      <c r="L26" s="17">
        <f t="shared" si="48"/>
        <v>4438.1408830883156</v>
      </c>
      <c r="M26" s="17">
        <f t="shared" si="49"/>
        <v>12431.43449242359</v>
      </c>
      <c r="N26" s="6"/>
      <c r="O26" s="21">
        <v>4360</v>
      </c>
      <c r="P26" s="13">
        <f t="shared" si="50"/>
        <v>8.7588039999999996</v>
      </c>
      <c r="Q26" s="13">
        <f t="shared" si="51"/>
        <v>1144.7485199999999</v>
      </c>
      <c r="R26" s="13">
        <f t="shared" si="52"/>
        <v>3206.4926759999998</v>
      </c>
      <c r="S26" s="21">
        <v>8000</v>
      </c>
      <c r="T26" s="11">
        <f t="shared" si="53"/>
        <v>16.071200000000001</v>
      </c>
      <c r="U26" s="11">
        <f t="shared" si="54"/>
        <v>2100.4559999999997</v>
      </c>
      <c r="V26" s="11">
        <f t="shared" si="55"/>
        <v>5883.4727999999996</v>
      </c>
      <c r="W26" s="26">
        <v>567.23699999999997</v>
      </c>
      <c r="X26" s="11">
        <f t="shared" si="56"/>
        <v>1.1395224093</v>
      </c>
      <c r="Y26" s="11">
        <f t="shared" si="57"/>
        <v>148.93204500899998</v>
      </c>
      <c r="Z26" s="11">
        <f t="shared" si="58"/>
        <v>417.16543258169997</v>
      </c>
      <c r="AA26" s="21">
        <v>7693.09</v>
      </c>
      <c r="AB26" s="13">
        <f t="shared" si="59"/>
        <v>15.454648501000001</v>
      </c>
      <c r="AC26" s="13">
        <f t="shared" si="60"/>
        <v>2019.8746311299999</v>
      </c>
      <c r="AD26" s="11">
        <f t="shared" si="61"/>
        <v>5657.7607203689995</v>
      </c>
      <c r="AE26" s="2"/>
      <c r="AF26" s="13">
        <f t="shared" si="69"/>
        <v>0</v>
      </c>
      <c r="AG26" s="13">
        <f t="shared" si="70"/>
        <v>0</v>
      </c>
      <c r="AH26" s="13">
        <f t="shared" si="71"/>
        <v>0</v>
      </c>
      <c r="AI26" s="2">
        <v>0</v>
      </c>
      <c r="AJ26" s="2"/>
      <c r="AK26" s="2"/>
      <c r="AL26" s="2"/>
      <c r="AM26" s="6">
        <f t="shared" si="62"/>
        <v>20620.326999999997</v>
      </c>
      <c r="AN26" s="11">
        <f t="shared" si="63"/>
        <v>41.424174910299996</v>
      </c>
      <c r="AO26" s="11">
        <f t="shared" si="64"/>
        <v>5414.0111961389994</v>
      </c>
      <c r="AP26" s="11">
        <f t="shared" si="65"/>
        <v>15164.891628950698</v>
      </c>
      <c r="AQ26" s="7">
        <f t="shared" si="39"/>
        <v>-8076.7941172799947</v>
      </c>
      <c r="AR26" s="11">
        <f t="shared" si="66"/>
        <v>-2547.1196001695357</v>
      </c>
      <c r="AS26" s="11">
        <f t="shared" si="67"/>
        <v>-2023.5729210139173</v>
      </c>
      <c r="AT26" s="11">
        <f t="shared" si="68"/>
        <v>-3506.1023230080118</v>
      </c>
    </row>
    <row r="27" spans="1:48" x14ac:dyDescent="0.25">
      <c r="A27" s="4">
        <v>41030</v>
      </c>
      <c r="B27" s="25">
        <v>-4360</v>
      </c>
      <c r="C27" s="15">
        <f t="shared" si="40"/>
        <v>0</v>
      </c>
      <c r="D27" s="15">
        <f t="shared" si="41"/>
        <v>0</v>
      </c>
      <c r="E27" s="15">
        <f t="shared" si="42"/>
        <v>-4360</v>
      </c>
      <c r="F27" s="23">
        <v>17924.830000000002</v>
      </c>
      <c r="G27" s="17">
        <f t="shared" si="43"/>
        <v>36.009190987000004</v>
      </c>
      <c r="H27" s="17">
        <f t="shared" si="44"/>
        <v>4706.2895903099998</v>
      </c>
      <c r="I27" s="17">
        <f t="shared" si="45"/>
        <v>13182.531218703001</v>
      </c>
      <c r="J27" s="5">
        <f t="shared" si="46"/>
        <v>17541.704683580003</v>
      </c>
      <c r="K27" s="17">
        <f t="shared" si="47"/>
        <v>35.239530538843873</v>
      </c>
      <c r="L27" s="17">
        <f t="shared" si="48"/>
        <v>4605.6973566067145</v>
      </c>
      <c r="M27" s="17">
        <f t="shared" si="49"/>
        <v>12900.767796434444</v>
      </c>
      <c r="N27" s="6"/>
      <c r="O27" s="21">
        <v>4360</v>
      </c>
      <c r="P27" s="13">
        <f t="shared" si="50"/>
        <v>8.7588039999999996</v>
      </c>
      <c r="Q27" s="13">
        <f t="shared" si="51"/>
        <v>1144.7485199999999</v>
      </c>
      <c r="R27" s="13">
        <f t="shared" si="52"/>
        <v>3206.4926759999998</v>
      </c>
      <c r="S27" s="21">
        <v>8000</v>
      </c>
      <c r="T27" s="11">
        <f t="shared" si="53"/>
        <v>16.071200000000001</v>
      </c>
      <c r="U27" s="11">
        <f t="shared" si="54"/>
        <v>2100.4559999999997</v>
      </c>
      <c r="V27" s="11">
        <f t="shared" si="55"/>
        <v>5883.4727999999996</v>
      </c>
      <c r="W27" s="26">
        <v>523.70069999999998</v>
      </c>
      <c r="X27" s="11">
        <f t="shared" si="56"/>
        <v>1.0520623362300001</v>
      </c>
      <c r="Y27" s="11">
        <f t="shared" si="57"/>
        <v>137.50128468989999</v>
      </c>
      <c r="Z27" s="11">
        <f t="shared" si="58"/>
        <v>385.14735297387</v>
      </c>
      <c r="AA27" s="21">
        <v>2020.3</v>
      </c>
      <c r="AB27" s="13">
        <f t="shared" si="59"/>
        <v>4.0585806700000004</v>
      </c>
      <c r="AC27" s="13">
        <f t="shared" si="60"/>
        <v>530.44390709999993</v>
      </c>
      <c r="AD27" s="11">
        <f t="shared" si="61"/>
        <v>1485.7975122299999</v>
      </c>
      <c r="AE27" s="2"/>
      <c r="AF27" s="13">
        <f t="shared" si="69"/>
        <v>0</v>
      </c>
      <c r="AG27" s="13">
        <f t="shared" si="70"/>
        <v>0</v>
      </c>
      <c r="AH27" s="13">
        <f t="shared" si="71"/>
        <v>0</v>
      </c>
      <c r="AI27" s="2">
        <v>0</v>
      </c>
      <c r="AJ27" s="2"/>
      <c r="AK27" s="2"/>
      <c r="AL27" s="2"/>
      <c r="AM27" s="6">
        <f t="shared" si="62"/>
        <v>14904.000699999999</v>
      </c>
      <c r="AN27" s="11">
        <f t="shared" si="63"/>
        <v>29.940647006229998</v>
      </c>
      <c r="AO27" s="11">
        <f t="shared" si="64"/>
        <v>3913.1497117898994</v>
      </c>
      <c r="AP27" s="11">
        <f t="shared" si="65"/>
        <v>10960.910341203869</v>
      </c>
      <c r="AQ27" s="7">
        <f t="shared" si="39"/>
        <v>-1722.2960164199958</v>
      </c>
      <c r="AR27" s="11">
        <f t="shared" si="66"/>
        <v>-543.14792193745416</v>
      </c>
      <c r="AS27" s="11">
        <f t="shared" si="67"/>
        <v>-431.506799627492</v>
      </c>
      <c r="AT27" s="11">
        <f t="shared" si="68"/>
        <v>-747.64144986169106</v>
      </c>
    </row>
    <row r="28" spans="1:48" x14ac:dyDescent="0.25">
      <c r="A28" s="4">
        <v>41061</v>
      </c>
      <c r="B28" s="25">
        <v>-4131.3500000000004</v>
      </c>
      <c r="C28" s="15">
        <f t="shared" si="40"/>
        <v>0</v>
      </c>
      <c r="D28" s="15">
        <f t="shared" si="41"/>
        <v>0</v>
      </c>
      <c r="E28" s="15">
        <f t="shared" si="42"/>
        <v>-4131.3500000000004</v>
      </c>
      <c r="F28" s="23">
        <v>18162.060000000001</v>
      </c>
      <c r="G28" s="17">
        <f t="shared" si="43"/>
        <v>36.485762334000007</v>
      </c>
      <c r="H28" s="17">
        <f t="shared" si="44"/>
        <v>4768.5759874200003</v>
      </c>
      <c r="I28" s="17">
        <f t="shared" si="45"/>
        <v>13356.998250246001</v>
      </c>
      <c r="J28" s="5">
        <f t="shared" si="46"/>
        <v>17773.864129560003</v>
      </c>
      <c r="K28" s="17">
        <f t="shared" si="47"/>
        <v>35.705915649873091</v>
      </c>
      <c r="L28" s="17">
        <f t="shared" si="48"/>
        <v>4666.6524442648852</v>
      </c>
      <c r="M28" s="17">
        <f t="shared" si="49"/>
        <v>13071.505769645244</v>
      </c>
      <c r="N28" s="6"/>
      <c r="O28" s="21">
        <v>4360</v>
      </c>
      <c r="P28" s="13">
        <f t="shared" si="50"/>
        <v>8.7588039999999996</v>
      </c>
      <c r="Q28" s="13">
        <f t="shared" si="51"/>
        <v>1144.7485199999999</v>
      </c>
      <c r="R28" s="13">
        <f t="shared" si="52"/>
        <v>3206.4926759999998</v>
      </c>
      <c r="S28" s="21">
        <v>8000</v>
      </c>
      <c r="T28" s="11">
        <f t="shared" si="53"/>
        <v>16.071200000000001</v>
      </c>
      <c r="U28" s="11">
        <f t="shared" si="54"/>
        <v>2100.4559999999997</v>
      </c>
      <c r="V28" s="11">
        <f t="shared" si="55"/>
        <v>5883.4727999999996</v>
      </c>
      <c r="W28" s="26">
        <v>400.41300000000001</v>
      </c>
      <c r="X28" s="11">
        <f t="shared" si="56"/>
        <v>0.80438967570000008</v>
      </c>
      <c r="Y28" s="11">
        <f t="shared" si="57"/>
        <v>105.13123604099999</v>
      </c>
      <c r="Z28" s="11">
        <f t="shared" si="58"/>
        <v>294.47737428329998</v>
      </c>
      <c r="AA28" s="21">
        <v>4968</v>
      </c>
      <c r="AB28" s="13">
        <f t="shared" si="59"/>
        <v>9.9802152</v>
      </c>
      <c r="AC28" s="13">
        <f t="shared" si="60"/>
        <v>1304.3831759999998</v>
      </c>
      <c r="AD28" s="11">
        <f t="shared" si="61"/>
        <v>3653.6366088</v>
      </c>
      <c r="AE28" s="2"/>
      <c r="AF28" s="13">
        <f t="shared" si="69"/>
        <v>0</v>
      </c>
      <c r="AG28" s="13">
        <f t="shared" si="70"/>
        <v>0</v>
      </c>
      <c r="AH28" s="13">
        <f t="shared" si="71"/>
        <v>0</v>
      </c>
      <c r="AI28" s="2">
        <v>0</v>
      </c>
      <c r="AJ28" s="2"/>
      <c r="AK28" s="2"/>
      <c r="AL28" s="2"/>
      <c r="AM28" s="6">
        <f t="shared" si="62"/>
        <v>17728.413</v>
      </c>
      <c r="AN28" s="11">
        <f t="shared" si="63"/>
        <v>35.6146088757</v>
      </c>
      <c r="AO28" s="11">
        <f t="shared" si="64"/>
        <v>4654.7189320409998</v>
      </c>
      <c r="AP28" s="11">
        <f t="shared" si="65"/>
        <v>13038.079459083299</v>
      </c>
      <c r="AQ28" s="7">
        <f t="shared" si="39"/>
        <v>-4085.8988704399981</v>
      </c>
      <c r="AR28" s="11">
        <f t="shared" si="66"/>
        <v>-1288.540099708908</v>
      </c>
      <c r="AS28" s="11">
        <f t="shared" si="67"/>
        <v>-1023.6876404382297</v>
      </c>
      <c r="AT28" s="11">
        <f t="shared" si="68"/>
        <v>-1773.6714980237584</v>
      </c>
    </row>
    <row r="29" spans="1:48" x14ac:dyDescent="0.25">
      <c r="A29" s="4">
        <v>41091</v>
      </c>
      <c r="B29" s="25">
        <v>-263.94</v>
      </c>
      <c r="C29" s="15">
        <f t="shared" si="40"/>
        <v>0</v>
      </c>
      <c r="D29" s="15">
        <f t="shared" si="41"/>
        <v>0</v>
      </c>
      <c r="E29" s="15">
        <f t="shared" si="42"/>
        <v>-263.94</v>
      </c>
      <c r="F29" s="23">
        <v>18653.490000000002</v>
      </c>
      <c r="G29" s="17">
        <f t="shared" si="43"/>
        <v>37.472996061000003</v>
      </c>
      <c r="H29" s="17">
        <f t="shared" si="44"/>
        <v>4897.6043739300003</v>
      </c>
      <c r="I29" s="17">
        <f t="shared" si="45"/>
        <v>13718.412630009001</v>
      </c>
      <c r="J29" s="5">
        <f t="shared" si="46"/>
        <v>18254.790304740003</v>
      </c>
      <c r="K29" s="17">
        <f t="shared" si="47"/>
        <v>36.672048243192194</v>
      </c>
      <c r="L29" s="17">
        <f t="shared" si="48"/>
        <v>4792.9229780416208</v>
      </c>
      <c r="M29" s="17">
        <f t="shared" si="49"/>
        <v>13425.19527845519</v>
      </c>
      <c r="N29" s="6"/>
      <c r="O29" s="21">
        <v>4360</v>
      </c>
      <c r="P29" s="13">
        <f t="shared" si="50"/>
        <v>8.7588039999999996</v>
      </c>
      <c r="Q29" s="13">
        <f t="shared" si="51"/>
        <v>1144.7485199999999</v>
      </c>
      <c r="R29" s="13">
        <f t="shared" si="52"/>
        <v>3206.4926759999998</v>
      </c>
      <c r="S29" s="21">
        <v>8000</v>
      </c>
      <c r="T29" s="11">
        <f t="shared" si="53"/>
        <v>16.071200000000001</v>
      </c>
      <c r="U29" s="11">
        <f t="shared" si="54"/>
        <v>2100.4559999999997</v>
      </c>
      <c r="V29" s="11">
        <f t="shared" si="55"/>
        <v>5883.4727999999996</v>
      </c>
      <c r="W29" s="26">
        <v>344.17860000000002</v>
      </c>
      <c r="X29" s="11">
        <f t="shared" si="56"/>
        <v>0.69142038954000007</v>
      </c>
      <c r="Y29" s="11">
        <f t="shared" si="57"/>
        <v>90.366500680200005</v>
      </c>
      <c r="Z29" s="11">
        <f t="shared" si="58"/>
        <v>253.12067893026</v>
      </c>
      <c r="AA29" s="21"/>
      <c r="AB29" s="13">
        <f t="shared" si="59"/>
        <v>0</v>
      </c>
      <c r="AC29" s="13">
        <f t="shared" si="60"/>
        <v>0</v>
      </c>
      <c r="AD29" s="11">
        <f t="shared" si="61"/>
        <v>0</v>
      </c>
      <c r="AE29" s="2">
        <v>0</v>
      </c>
      <c r="AF29" s="13">
        <f t="shared" si="69"/>
        <v>0</v>
      </c>
      <c r="AG29" s="13">
        <f t="shared" si="70"/>
        <v>0</v>
      </c>
      <c r="AH29" s="13">
        <f t="shared" si="71"/>
        <v>0</v>
      </c>
      <c r="AI29" s="2">
        <v>0</v>
      </c>
      <c r="AJ29" s="2"/>
      <c r="AK29" s="2"/>
      <c r="AL29" s="2"/>
      <c r="AM29" s="6">
        <f t="shared" si="62"/>
        <v>12704.178599999999</v>
      </c>
      <c r="AN29" s="11">
        <f t="shared" si="63"/>
        <v>25.521424389539998</v>
      </c>
      <c r="AO29" s="11">
        <f t="shared" si="64"/>
        <v>3335.5710206801996</v>
      </c>
      <c r="AP29" s="11">
        <f t="shared" si="65"/>
        <v>9343.086154930259</v>
      </c>
      <c r="AQ29" s="7">
        <f t="shared" si="39"/>
        <v>5286.6717047400043</v>
      </c>
      <c r="AR29" s="11">
        <f t="shared" si="66"/>
        <v>1667.2190628204105</v>
      </c>
      <c r="AS29" s="11">
        <f t="shared" si="67"/>
        <v>1324.5311875802881</v>
      </c>
      <c r="AT29" s="11">
        <f t="shared" si="68"/>
        <v>2294.9219301397588</v>
      </c>
    </row>
    <row r="30" spans="1:48" x14ac:dyDescent="0.25">
      <c r="A30" s="4">
        <v>41122</v>
      </c>
      <c r="B30" s="25">
        <v>2092.9299999999998</v>
      </c>
      <c r="C30" s="15">
        <f t="shared" si="40"/>
        <v>0</v>
      </c>
      <c r="D30" s="15">
        <f t="shared" si="41"/>
        <v>0</v>
      </c>
      <c r="E30" s="15">
        <f t="shared" si="42"/>
        <v>2092.9299999999998</v>
      </c>
      <c r="F30" s="23">
        <v>18890.96</v>
      </c>
      <c r="G30" s="17">
        <f t="shared" si="43"/>
        <v>37.950049544000002</v>
      </c>
      <c r="H30" s="17">
        <f t="shared" si="44"/>
        <v>4959.9537847199999</v>
      </c>
      <c r="I30" s="17">
        <f t="shared" si="45"/>
        <v>13893.056165735999</v>
      </c>
      <c r="J30" s="5">
        <f t="shared" si="46"/>
        <v>18487.184620960001</v>
      </c>
      <c r="K30" s="17">
        <f t="shared" si="47"/>
        <v>37.138905185046546</v>
      </c>
      <c r="L30" s="17">
        <f t="shared" si="48"/>
        <v>4853.9397325253949</v>
      </c>
      <c r="M30" s="17">
        <f t="shared" si="49"/>
        <v>13596.105983249559</v>
      </c>
      <c r="N30" s="6"/>
      <c r="O30" s="21">
        <v>4360</v>
      </c>
      <c r="P30" s="13">
        <f t="shared" si="50"/>
        <v>8.7588039999999996</v>
      </c>
      <c r="Q30" s="13">
        <f t="shared" si="51"/>
        <v>1144.7485199999999</v>
      </c>
      <c r="R30" s="13">
        <f t="shared" si="52"/>
        <v>3206.4926759999998</v>
      </c>
      <c r="S30" s="21">
        <v>37853.379999999997</v>
      </c>
      <c r="T30" s="11">
        <f t="shared" si="53"/>
        <v>76.043655082000001</v>
      </c>
      <c r="U30" s="11">
        <f t="shared" si="54"/>
        <v>9938.6698926599984</v>
      </c>
      <c r="V30" s="11">
        <f t="shared" si="55"/>
        <v>27838.666452257996</v>
      </c>
      <c r="W30" s="26">
        <v>557.66669999999999</v>
      </c>
      <c r="X30" s="11">
        <f t="shared" si="56"/>
        <v>1.12029663363</v>
      </c>
      <c r="Y30" s="11">
        <f t="shared" si="57"/>
        <v>146.41929575189999</v>
      </c>
      <c r="Z30" s="11">
        <f t="shared" si="58"/>
        <v>410.12710761446999</v>
      </c>
      <c r="AA30" s="21">
        <v>4968</v>
      </c>
      <c r="AB30" s="13">
        <f t="shared" si="59"/>
        <v>9.9802152</v>
      </c>
      <c r="AC30" s="13">
        <f t="shared" si="60"/>
        <v>1304.3831759999998</v>
      </c>
      <c r="AD30" s="11">
        <f t="shared" si="61"/>
        <v>3653.6366088</v>
      </c>
      <c r="AE30" s="2"/>
      <c r="AF30" s="13">
        <f t="shared" si="69"/>
        <v>0</v>
      </c>
      <c r="AG30" s="13">
        <f t="shared" si="70"/>
        <v>0</v>
      </c>
      <c r="AH30" s="13">
        <f t="shared" si="71"/>
        <v>0</v>
      </c>
      <c r="AI30" s="2">
        <v>0</v>
      </c>
      <c r="AJ30" s="2"/>
      <c r="AK30" s="2"/>
      <c r="AL30" s="2"/>
      <c r="AM30" s="6">
        <f t="shared" si="62"/>
        <v>47739.046699999999</v>
      </c>
      <c r="AN30" s="11">
        <f t="shared" si="63"/>
        <v>95.902970915630007</v>
      </c>
      <c r="AO30" s="11">
        <f t="shared" si="64"/>
        <v>12534.2208844119</v>
      </c>
      <c r="AP30" s="11">
        <f t="shared" si="65"/>
        <v>35108.922844672466</v>
      </c>
      <c r="AQ30" s="7">
        <f t="shared" si="39"/>
        <v>-27158.932079039998</v>
      </c>
      <c r="AR30" s="11">
        <f t="shared" si="66"/>
        <v>-8564.9141495626664</v>
      </c>
      <c r="AS30" s="11">
        <f t="shared" si="67"/>
        <v>-6804.4422973740066</v>
      </c>
      <c r="AT30" s="11">
        <f t="shared" si="68"/>
        <v>-11789.57807640721</v>
      </c>
    </row>
    <row r="31" spans="1:48" x14ac:dyDescent="0.25">
      <c r="A31" s="4">
        <v>41153</v>
      </c>
      <c r="B31" s="25">
        <v>5685.06</v>
      </c>
      <c r="C31" s="15">
        <f t="shared" si="40"/>
        <v>0</v>
      </c>
      <c r="D31" s="15">
        <f t="shared" si="41"/>
        <v>0</v>
      </c>
      <c r="E31" s="15">
        <f t="shared" si="42"/>
        <v>5685.06</v>
      </c>
      <c r="F31" s="23">
        <v>19085.87</v>
      </c>
      <c r="G31" s="17">
        <f t="shared" si="43"/>
        <v>38.341604242999999</v>
      </c>
      <c r="H31" s="17">
        <f t="shared" si="44"/>
        <v>5011.1287695899991</v>
      </c>
      <c r="I31" s="17">
        <f t="shared" si="45"/>
        <v>14036.399626166998</v>
      </c>
      <c r="J31" s="5">
        <f t="shared" si="46"/>
        <v>18677.928614619999</v>
      </c>
      <c r="K31" s="17">
        <f t="shared" si="47"/>
        <v>37.522090793910117</v>
      </c>
      <c r="L31" s="17">
        <f t="shared" si="48"/>
        <v>4904.0209032687826</v>
      </c>
      <c r="M31" s="17">
        <f t="shared" si="49"/>
        <v>13736.385620557307</v>
      </c>
      <c r="N31" s="6"/>
      <c r="O31" s="21">
        <v>4360</v>
      </c>
      <c r="P31" s="13">
        <f t="shared" si="50"/>
        <v>8.7588039999999996</v>
      </c>
      <c r="Q31" s="13">
        <f t="shared" si="51"/>
        <v>1144.7485199999999</v>
      </c>
      <c r="R31" s="13">
        <f t="shared" si="52"/>
        <v>3206.4926759999998</v>
      </c>
      <c r="S31" s="21">
        <v>8000</v>
      </c>
      <c r="T31" s="11">
        <f t="shared" si="53"/>
        <v>16.071200000000001</v>
      </c>
      <c r="U31" s="11">
        <f t="shared" si="54"/>
        <v>2100.4559999999997</v>
      </c>
      <c r="V31" s="11">
        <f t="shared" si="55"/>
        <v>5883.4727999999996</v>
      </c>
      <c r="W31" s="26">
        <v>645.12810000000002</v>
      </c>
      <c r="X31" s="11">
        <f t="shared" si="56"/>
        <v>1.2959978400900001</v>
      </c>
      <c r="Y31" s="11">
        <f t="shared" si="57"/>
        <v>169.38289855169998</v>
      </c>
      <c r="Z31" s="11">
        <f t="shared" si="58"/>
        <v>474.44920360820998</v>
      </c>
      <c r="AA31" s="21">
        <v>7220.5</v>
      </c>
      <c r="AB31" s="13">
        <f t="shared" si="59"/>
        <v>14.50526245</v>
      </c>
      <c r="AC31" s="13">
        <f t="shared" si="60"/>
        <v>1895.7928184999998</v>
      </c>
      <c r="AD31" s="11">
        <f t="shared" si="61"/>
        <v>5310.2019190499996</v>
      </c>
      <c r="AE31" s="2"/>
      <c r="AF31" s="13">
        <f t="shared" si="69"/>
        <v>0</v>
      </c>
      <c r="AG31" s="13">
        <f t="shared" si="70"/>
        <v>0</v>
      </c>
      <c r="AH31" s="13">
        <f t="shared" si="71"/>
        <v>0</v>
      </c>
      <c r="AI31" s="2">
        <v>0</v>
      </c>
      <c r="AJ31" s="11">
        <f>AI31*0.3153627</f>
        <v>0</v>
      </c>
      <c r="AK31" s="11">
        <f>AI31*0.2505416</f>
        <v>0</v>
      </c>
      <c r="AL31" s="11">
        <f>AI31*0.43409579</f>
        <v>0</v>
      </c>
      <c r="AM31" s="6">
        <f t="shared" si="62"/>
        <v>20225.628100000002</v>
      </c>
      <c r="AN31" s="11">
        <f t="shared" si="63"/>
        <v>40.631264290090009</v>
      </c>
      <c r="AO31" s="11">
        <f t="shared" si="64"/>
        <v>5310.3802370517005</v>
      </c>
      <c r="AP31" s="11">
        <f t="shared" si="65"/>
        <v>14874.616598658211</v>
      </c>
      <c r="AQ31" s="7">
        <f t="shared" si="39"/>
        <v>4137.360514619998</v>
      </c>
      <c r="AR31" s="11">
        <f t="shared" si="66"/>
        <v>1304.7691827639519</v>
      </c>
      <c r="AS31" s="11">
        <f t="shared" si="67"/>
        <v>1036.5809231097176</v>
      </c>
      <c r="AT31" s="11">
        <f t="shared" si="68"/>
        <v>1796.0107811087744</v>
      </c>
    </row>
    <row r="32" spans="1:48" x14ac:dyDescent="0.25">
      <c r="A32" s="4">
        <v>41183</v>
      </c>
      <c r="B32" s="25">
        <v>45.34</v>
      </c>
      <c r="C32" s="15">
        <f t="shared" si="40"/>
        <v>0</v>
      </c>
      <c r="D32" s="15">
        <f t="shared" si="41"/>
        <v>0</v>
      </c>
      <c r="E32" s="15">
        <f t="shared" si="42"/>
        <v>45.34</v>
      </c>
      <c r="F32" s="23">
        <v>19577.23</v>
      </c>
      <c r="G32" s="17">
        <f t="shared" si="43"/>
        <v>39.328697347000002</v>
      </c>
      <c r="H32" s="17">
        <f t="shared" si="44"/>
        <v>5140.1387771099999</v>
      </c>
      <c r="I32" s="17">
        <f t="shared" si="45"/>
        <v>14397.762525542999</v>
      </c>
      <c r="J32" s="5">
        <f t="shared" si="46"/>
        <v>19158.786285980001</v>
      </c>
      <c r="K32" s="17">
        <f t="shared" si="47"/>
        <v>38.488085769905226</v>
      </c>
      <c r="L32" s="17">
        <f t="shared" si="48"/>
        <v>5030.2734508880503</v>
      </c>
      <c r="M32" s="17">
        <f t="shared" si="49"/>
        <v>14090.024749322043</v>
      </c>
      <c r="N32" s="6"/>
      <c r="O32" s="21">
        <v>4360</v>
      </c>
      <c r="P32" s="13">
        <f t="shared" si="50"/>
        <v>8.7588039999999996</v>
      </c>
      <c r="Q32" s="13">
        <f t="shared" si="51"/>
        <v>1144.7485199999999</v>
      </c>
      <c r="R32" s="13">
        <f t="shared" si="52"/>
        <v>3206.4926759999998</v>
      </c>
      <c r="S32" s="21">
        <v>8000</v>
      </c>
      <c r="T32" s="11">
        <f t="shared" si="53"/>
        <v>16.071200000000001</v>
      </c>
      <c r="U32" s="11">
        <f t="shared" si="54"/>
        <v>2100.4559999999997</v>
      </c>
      <c r="V32" s="11">
        <f t="shared" si="55"/>
        <v>5883.4727999999996</v>
      </c>
      <c r="W32" s="26">
        <v>794.85270000000003</v>
      </c>
      <c r="X32" s="11">
        <f t="shared" si="56"/>
        <v>1.5967795890300001</v>
      </c>
      <c r="Y32" s="11">
        <f t="shared" si="57"/>
        <v>208.6941403539</v>
      </c>
      <c r="Z32" s="11">
        <f t="shared" si="58"/>
        <v>584.56178005707</v>
      </c>
      <c r="AA32" s="21"/>
      <c r="AB32" s="13">
        <f t="shared" si="59"/>
        <v>0</v>
      </c>
      <c r="AC32" s="13">
        <f t="shared" si="60"/>
        <v>0</v>
      </c>
      <c r="AD32" s="11">
        <f t="shared" si="61"/>
        <v>0</v>
      </c>
      <c r="AE32" s="2"/>
      <c r="AF32" s="13">
        <f t="shared" si="69"/>
        <v>0</v>
      </c>
      <c r="AG32" s="13">
        <f t="shared" si="70"/>
        <v>0</v>
      </c>
      <c r="AH32" s="13">
        <f t="shared" si="71"/>
        <v>0</v>
      </c>
      <c r="AI32" s="2">
        <v>0</v>
      </c>
      <c r="AJ32" s="11">
        <f t="shared" ref="AJ32:AJ35" si="72">AI32*0.3153627</f>
        <v>0</v>
      </c>
      <c r="AK32" s="11">
        <f t="shared" ref="AK32:AK35" si="73">AI32*0.2505416</f>
        <v>0</v>
      </c>
      <c r="AL32" s="11">
        <f t="shared" ref="AL32:AL35" si="74">AI32*0.43409579</f>
        <v>0</v>
      </c>
      <c r="AM32" s="6">
        <f t="shared" si="62"/>
        <v>13154.852699999999</v>
      </c>
      <c r="AN32" s="11">
        <f t="shared" si="63"/>
        <v>26.426783589029998</v>
      </c>
      <c r="AO32" s="11">
        <f t="shared" si="64"/>
        <v>3453.8986603538997</v>
      </c>
      <c r="AP32" s="11">
        <f t="shared" si="65"/>
        <v>9674.5272560570702</v>
      </c>
      <c r="AQ32" s="7">
        <f t="shared" si="39"/>
        <v>6049.2735859800014</v>
      </c>
      <c r="AR32" s="11">
        <f t="shared" si="66"/>
        <v>1907.7152511133354</v>
      </c>
      <c r="AS32" s="11">
        <f t="shared" si="67"/>
        <v>1515.5946830691669</v>
      </c>
      <c r="AT32" s="11">
        <f t="shared" si="68"/>
        <v>2625.9641962321216</v>
      </c>
    </row>
    <row r="33" spans="1:46" x14ac:dyDescent="0.25">
      <c r="A33" s="4">
        <v>41214</v>
      </c>
      <c r="B33" s="25">
        <v>2231</v>
      </c>
      <c r="C33" s="15">
        <f t="shared" si="40"/>
        <v>0</v>
      </c>
      <c r="D33" s="15">
        <f t="shared" si="41"/>
        <v>0</v>
      </c>
      <c r="E33" s="15">
        <f t="shared" si="42"/>
        <v>2231</v>
      </c>
      <c r="F33" s="23">
        <v>19904.009999999998</v>
      </c>
      <c r="G33" s="17">
        <f t="shared" si="43"/>
        <v>39.985165688999999</v>
      </c>
      <c r="H33" s="17">
        <f t="shared" si="44"/>
        <v>5225.9371535699993</v>
      </c>
      <c r="I33" s="17">
        <f t="shared" si="45"/>
        <v>14638.087680740999</v>
      </c>
      <c r="J33" s="5">
        <f t="shared" si="46"/>
        <v>19478.581690259998</v>
      </c>
      <c r="K33" s="17">
        <f t="shared" si="47"/>
        <v>39.130522757563313</v>
      </c>
      <c r="L33" s="17">
        <f t="shared" si="48"/>
        <v>5114.2379728495944</v>
      </c>
      <c r="M33" s="17">
        <f t="shared" si="49"/>
        <v>14325.213194652841</v>
      </c>
      <c r="N33" s="6"/>
      <c r="O33" s="21">
        <v>4360</v>
      </c>
      <c r="P33" s="13">
        <f t="shared" si="50"/>
        <v>8.7588039999999996</v>
      </c>
      <c r="Q33" s="13">
        <f t="shared" si="51"/>
        <v>1144.7485199999999</v>
      </c>
      <c r="R33" s="13">
        <f t="shared" si="52"/>
        <v>3206.4926759999998</v>
      </c>
      <c r="S33" s="21">
        <v>8000</v>
      </c>
      <c r="T33" s="11">
        <f t="shared" si="53"/>
        <v>16.071200000000001</v>
      </c>
      <c r="U33" s="11">
        <f t="shared" si="54"/>
        <v>2100.4559999999997</v>
      </c>
      <c r="V33" s="11">
        <f t="shared" si="55"/>
        <v>5883.4727999999996</v>
      </c>
      <c r="W33" s="26">
        <v>649.62869999999998</v>
      </c>
      <c r="X33" s="11">
        <f t="shared" si="56"/>
        <v>1.30503909543</v>
      </c>
      <c r="Y33" s="11">
        <f t="shared" si="57"/>
        <v>170.56456258589998</v>
      </c>
      <c r="Z33" s="11">
        <f t="shared" si="58"/>
        <v>477.75909831867</v>
      </c>
      <c r="AA33" s="21">
        <v>6400.25</v>
      </c>
      <c r="AB33" s="13">
        <f t="shared" si="59"/>
        <v>12.857462225000001</v>
      </c>
      <c r="AC33" s="13">
        <f t="shared" si="60"/>
        <v>1680.4304392499998</v>
      </c>
      <c r="AD33" s="11">
        <f t="shared" si="61"/>
        <v>4706.9620985249994</v>
      </c>
      <c r="AE33" s="2"/>
      <c r="AF33" s="13">
        <f t="shared" si="69"/>
        <v>0</v>
      </c>
      <c r="AG33" s="13">
        <f t="shared" si="70"/>
        <v>0</v>
      </c>
      <c r="AH33" s="13">
        <f t="shared" si="71"/>
        <v>0</v>
      </c>
      <c r="AI33" s="2">
        <v>0</v>
      </c>
      <c r="AJ33" s="11">
        <f t="shared" si="72"/>
        <v>0</v>
      </c>
      <c r="AK33" s="11">
        <f t="shared" si="73"/>
        <v>0</v>
      </c>
      <c r="AL33" s="11">
        <f t="shared" si="74"/>
        <v>0</v>
      </c>
      <c r="AM33" s="6">
        <f t="shared" si="62"/>
        <v>19409.878700000001</v>
      </c>
      <c r="AN33" s="11">
        <f t="shared" si="63"/>
        <v>38.992505320430006</v>
      </c>
      <c r="AO33" s="11">
        <f t="shared" si="64"/>
        <v>5096.1995218358998</v>
      </c>
      <c r="AP33" s="11">
        <f t="shared" si="65"/>
        <v>14274.686672843671</v>
      </c>
      <c r="AQ33" s="7">
        <f t="shared" si="39"/>
        <v>2299.702990259997</v>
      </c>
      <c r="AR33" s="11">
        <f t="shared" si="66"/>
        <v>725.24054420646632</v>
      </c>
      <c r="AS33" s="11">
        <f t="shared" si="67"/>
        <v>576.17126670452399</v>
      </c>
      <c r="AT33" s="11">
        <f t="shared" si="68"/>
        <v>998.29138632227568</v>
      </c>
    </row>
    <row r="34" spans="1:46" x14ac:dyDescent="0.25">
      <c r="A34" s="4">
        <v>41244</v>
      </c>
      <c r="B34" s="25">
        <v>5457.28</v>
      </c>
      <c r="C34" s="15">
        <f t="shared" si="40"/>
        <v>0</v>
      </c>
      <c r="D34" s="15">
        <f t="shared" si="41"/>
        <v>0</v>
      </c>
      <c r="E34" s="15">
        <f t="shared" si="42"/>
        <v>5457.28</v>
      </c>
      <c r="F34" s="23">
        <v>20337.23</v>
      </c>
      <c r="G34" s="17">
        <f t="shared" si="43"/>
        <v>40.855461347000002</v>
      </c>
      <c r="H34" s="17">
        <f t="shared" si="44"/>
        <v>5339.6820971099996</v>
      </c>
      <c r="I34" s="17">
        <f t="shared" si="45"/>
        <v>14956.692441542998</v>
      </c>
      <c r="J34" s="5">
        <f t="shared" si="46"/>
        <v>19902.542045980001</v>
      </c>
      <c r="K34" s="17">
        <f t="shared" si="47"/>
        <v>39.982216716169226</v>
      </c>
      <c r="L34" s="17">
        <f t="shared" si="48"/>
        <v>5225.5517319663704</v>
      </c>
      <c r="M34" s="17">
        <f t="shared" si="49"/>
        <v>14637.008097297459</v>
      </c>
      <c r="N34" s="6"/>
      <c r="O34" s="21">
        <v>4360</v>
      </c>
      <c r="P34" s="13">
        <f t="shared" si="50"/>
        <v>8.7588039999999996</v>
      </c>
      <c r="Q34" s="13">
        <f t="shared" si="51"/>
        <v>1144.7485199999999</v>
      </c>
      <c r="R34" s="13">
        <f t="shared" si="52"/>
        <v>3206.4926759999998</v>
      </c>
      <c r="S34" s="21">
        <v>8000</v>
      </c>
      <c r="T34" s="11">
        <f t="shared" si="53"/>
        <v>16.071200000000001</v>
      </c>
      <c r="U34" s="11">
        <f t="shared" si="54"/>
        <v>2100.4559999999997</v>
      </c>
      <c r="V34" s="11">
        <f t="shared" si="55"/>
        <v>5883.4727999999996</v>
      </c>
      <c r="W34" s="26">
        <v>853.38839999999993</v>
      </c>
      <c r="X34" s="11">
        <f t="shared" si="56"/>
        <v>1.71437195676</v>
      </c>
      <c r="Y34" s="11">
        <f t="shared" si="57"/>
        <v>224.06309813879997</v>
      </c>
      <c r="Z34" s="11">
        <f t="shared" si="58"/>
        <v>627.6109299044399</v>
      </c>
      <c r="AA34" s="21">
        <v>21999.8</v>
      </c>
      <c r="AB34" s="13">
        <f t="shared" si="59"/>
        <v>44.195398220000001</v>
      </c>
      <c r="AC34" s="13">
        <f t="shared" si="60"/>
        <v>5776.2014885999997</v>
      </c>
      <c r="AD34" s="11">
        <f t="shared" si="61"/>
        <v>16179.403113179998</v>
      </c>
      <c r="AE34" s="2"/>
      <c r="AF34" s="13">
        <f t="shared" si="69"/>
        <v>0</v>
      </c>
      <c r="AG34" s="13">
        <f t="shared" si="70"/>
        <v>0</v>
      </c>
      <c r="AH34" s="13">
        <f t="shared" si="71"/>
        <v>0</v>
      </c>
      <c r="AI34" s="2">
        <v>0</v>
      </c>
      <c r="AJ34" s="11">
        <f t="shared" si="72"/>
        <v>0</v>
      </c>
      <c r="AK34" s="11">
        <f t="shared" si="73"/>
        <v>0</v>
      </c>
      <c r="AL34" s="11">
        <f t="shared" si="74"/>
        <v>0</v>
      </c>
      <c r="AM34" s="6">
        <f t="shared" si="62"/>
        <v>35213.188399999999</v>
      </c>
      <c r="AN34" s="11">
        <f t="shared" si="63"/>
        <v>70.739774176760008</v>
      </c>
      <c r="AO34" s="11">
        <f t="shared" si="64"/>
        <v>9245.4691067387994</v>
      </c>
      <c r="AP34" s="11">
        <f t="shared" si="65"/>
        <v>25896.979519084438</v>
      </c>
      <c r="AQ34" s="7">
        <f t="shared" si="39"/>
        <v>-9853.3663540199996</v>
      </c>
      <c r="AR34" s="11">
        <f t="shared" si="66"/>
        <v>-3107.3842174929027</v>
      </c>
      <c r="AS34" s="11">
        <f t="shared" si="67"/>
        <v>-2468.6781717223371</v>
      </c>
      <c r="AT34" s="11">
        <f t="shared" si="68"/>
        <v>-4277.3048516077315</v>
      </c>
    </row>
    <row r="35" spans="1:46" x14ac:dyDescent="0.25">
      <c r="A35" s="2" t="s">
        <v>4</v>
      </c>
      <c r="B35" s="21">
        <v>-1963.6799999999957</v>
      </c>
      <c r="C35" s="15">
        <f t="shared" si="40"/>
        <v>0</v>
      </c>
      <c r="D35" s="15">
        <f t="shared" si="41"/>
        <v>0</v>
      </c>
      <c r="E35" s="15">
        <f t="shared" si="42"/>
        <v>-1963.6799999999957</v>
      </c>
      <c r="F35" s="7">
        <f>SUM(F23:F34)</f>
        <v>214048.76000000004</v>
      </c>
      <c r="G35" s="17">
        <f t="shared" si="43"/>
        <v>430.00255396400007</v>
      </c>
      <c r="H35" s="17">
        <f t="shared" si="44"/>
        <v>56200.000279320004</v>
      </c>
      <c r="I35" s="17">
        <f t="shared" si="45"/>
        <v>157418.75716671604</v>
      </c>
      <c r="J35" s="7">
        <f>SUM(J23:J34)</f>
        <v>209473.68180376</v>
      </c>
      <c r="K35" s="17">
        <f t="shared" si="47"/>
        <v>420.81167937557348</v>
      </c>
      <c r="L35" s="17">
        <f t="shared" si="48"/>
        <v>54998.781473349809</v>
      </c>
      <c r="M35" s="17">
        <f t="shared" si="49"/>
        <v>154054.0886510346</v>
      </c>
      <c r="N35" s="6">
        <v>97.86</v>
      </c>
      <c r="O35" s="2">
        <f t="shared" ref="O35:AE35" si="75">SUM(O23:O34)</f>
        <v>48800</v>
      </c>
      <c r="P35" s="13">
        <f t="shared" si="50"/>
        <v>98.034320000000008</v>
      </c>
      <c r="Q35" s="13">
        <f t="shared" si="51"/>
        <v>12812.781599999998</v>
      </c>
      <c r="R35" s="13">
        <f t="shared" si="52"/>
        <v>35889.184079999999</v>
      </c>
      <c r="S35" s="2">
        <f t="shared" si="75"/>
        <v>125853.38</v>
      </c>
      <c r="T35" s="11">
        <f t="shared" si="53"/>
        <v>252.82685508200001</v>
      </c>
      <c r="U35" s="11">
        <f t="shared" si="54"/>
        <v>33043.685892659996</v>
      </c>
      <c r="V35" s="11">
        <f t="shared" si="55"/>
        <v>92556.867252258002</v>
      </c>
      <c r="W35" s="6">
        <f t="shared" si="75"/>
        <v>6284.2119000000002</v>
      </c>
      <c r="X35" s="11">
        <f t="shared" si="56"/>
        <v>12.624353285910001</v>
      </c>
      <c r="Y35" s="11">
        <f t="shared" si="57"/>
        <v>1649.9638238283001</v>
      </c>
      <c r="Z35" s="11">
        <f t="shared" si="58"/>
        <v>4621.6237228857899</v>
      </c>
      <c r="AA35" s="2">
        <f t="shared" si="75"/>
        <v>63931.34</v>
      </c>
      <c r="AB35" s="13">
        <f t="shared" si="59"/>
        <v>128.43166892599999</v>
      </c>
      <c r="AC35" s="13">
        <f t="shared" si="60"/>
        <v>16785.62083638</v>
      </c>
      <c r="AD35" s="11">
        <f t="shared" si="61"/>
        <v>47017.287494693999</v>
      </c>
      <c r="AE35" s="2">
        <f t="shared" si="75"/>
        <v>0</v>
      </c>
      <c r="AF35" s="13">
        <f t="shared" si="69"/>
        <v>0</v>
      </c>
      <c r="AG35" s="13">
        <f t="shared" si="70"/>
        <v>0</v>
      </c>
      <c r="AH35" s="13">
        <f t="shared" si="71"/>
        <v>0</v>
      </c>
      <c r="AI35" s="2">
        <v>0</v>
      </c>
      <c r="AJ35" s="11">
        <f t="shared" si="72"/>
        <v>0</v>
      </c>
      <c r="AK35" s="11">
        <f t="shared" si="73"/>
        <v>0</v>
      </c>
      <c r="AL35" s="11">
        <f t="shared" si="74"/>
        <v>0</v>
      </c>
      <c r="AM35" s="6">
        <f t="shared" si="62"/>
        <v>244868.9319</v>
      </c>
      <c r="AN35" s="11">
        <f t="shared" si="63"/>
        <v>491.91719729391002</v>
      </c>
      <c r="AO35" s="11">
        <f t="shared" si="64"/>
        <v>64292.052152868295</v>
      </c>
      <c r="AP35" s="11">
        <f t="shared" si="65"/>
        <v>180084.96254983777</v>
      </c>
      <c r="AQ35" s="7">
        <f t="shared" si="39"/>
        <v>-37358.930096239987</v>
      </c>
      <c r="AR35" s="11">
        <f t="shared" si="66"/>
        <v>-11781.613064261503</v>
      </c>
      <c r="AS35" s="11">
        <f t="shared" si="67"/>
        <v>-9359.9661206001201</v>
      </c>
      <c r="AT35" s="11">
        <f t="shared" si="68"/>
        <v>-16217.354273682073</v>
      </c>
    </row>
    <row r="38" spans="1:46" x14ac:dyDescent="0.25">
      <c r="O38" s="1" t="s">
        <v>8</v>
      </c>
    </row>
    <row r="39" spans="1:46" ht="126" x14ac:dyDescent="0.25">
      <c r="A39" s="2" t="s">
        <v>11</v>
      </c>
      <c r="B39" s="3" t="s">
        <v>12</v>
      </c>
      <c r="C39" s="12" t="s">
        <v>18</v>
      </c>
      <c r="D39" s="12" t="s">
        <v>19</v>
      </c>
      <c r="E39" s="12" t="s">
        <v>20</v>
      </c>
      <c r="F39" s="3" t="s">
        <v>0</v>
      </c>
      <c r="G39" s="12" t="s">
        <v>18</v>
      </c>
      <c r="H39" s="12" t="s">
        <v>19</v>
      </c>
      <c r="I39" s="12" t="s">
        <v>20</v>
      </c>
      <c r="J39" s="3" t="s">
        <v>1</v>
      </c>
      <c r="K39" s="12" t="s">
        <v>18</v>
      </c>
      <c r="L39" s="12" t="s">
        <v>19</v>
      </c>
      <c r="M39" s="12" t="s">
        <v>20</v>
      </c>
      <c r="N39" s="3" t="s">
        <v>2</v>
      </c>
      <c r="O39" s="3" t="s">
        <v>9</v>
      </c>
      <c r="P39" s="12" t="s">
        <v>18</v>
      </c>
      <c r="Q39" s="12" t="s">
        <v>19</v>
      </c>
      <c r="R39" s="12" t="s">
        <v>20</v>
      </c>
      <c r="S39" s="3" t="s">
        <v>3</v>
      </c>
      <c r="T39" s="12" t="s">
        <v>18</v>
      </c>
      <c r="U39" s="12" t="s">
        <v>19</v>
      </c>
      <c r="V39" s="12" t="s">
        <v>20</v>
      </c>
      <c r="W39" s="3" t="s">
        <v>7</v>
      </c>
      <c r="X39" s="12" t="s">
        <v>18</v>
      </c>
      <c r="Y39" s="12" t="s">
        <v>19</v>
      </c>
      <c r="Z39" s="12" t="s">
        <v>20</v>
      </c>
      <c r="AA39" s="3" t="s">
        <v>6</v>
      </c>
      <c r="AB39" s="12" t="s">
        <v>18</v>
      </c>
      <c r="AC39" s="12" t="s">
        <v>19</v>
      </c>
      <c r="AD39" s="12" t="s">
        <v>20</v>
      </c>
    </row>
    <row r="40" spans="1:46" x14ac:dyDescent="0.25">
      <c r="A40" s="4">
        <v>40909</v>
      </c>
      <c r="B40" s="24">
        <v>0</v>
      </c>
      <c r="C40" s="11">
        <f>B40*0</f>
        <v>0</v>
      </c>
      <c r="D40" s="11">
        <f>B40*0</f>
        <v>0</v>
      </c>
      <c r="E40" s="11">
        <f>B40*1</f>
        <v>0</v>
      </c>
      <c r="F40" s="23">
        <v>13292.28</v>
      </c>
      <c r="G40" s="17">
        <f>F40*0.0028031</f>
        <v>37.259590068000001</v>
      </c>
      <c r="H40" s="17">
        <f>F40*0.3457156</f>
        <v>4595.3485555679999</v>
      </c>
      <c r="I40" s="17">
        <f>F40*0.6514813</f>
        <v>8659.6718543640018</v>
      </c>
      <c r="J40" s="5">
        <f>F40*97.8626%</f>
        <v>13008.170807280001</v>
      </c>
      <c r="K40" s="17">
        <f>J40*0.0028031</f>
        <v>36.463203589886575</v>
      </c>
      <c r="L40" s="17">
        <f>J40*0.3457156</f>
        <v>4497.1275755412898</v>
      </c>
      <c r="M40" s="17">
        <f>J40*0.6514813</f>
        <v>8474.5800281488246</v>
      </c>
      <c r="N40" s="6"/>
      <c r="O40" s="21"/>
      <c r="P40" s="11">
        <f>O40*0.0028031</f>
        <v>0</v>
      </c>
      <c r="Q40" s="11">
        <f>O40*0.3457156</f>
        <v>0</v>
      </c>
      <c r="R40" s="11">
        <f>O40*0.6514813</f>
        <v>0</v>
      </c>
      <c r="S40" s="26">
        <v>313.3134</v>
      </c>
      <c r="T40" s="11">
        <f>S40*0.0028031</f>
        <v>0.87824879154000002</v>
      </c>
      <c r="U40" s="11">
        <f>S40*0.3457156</f>
        <v>108.31733006904001</v>
      </c>
      <c r="V40" s="11">
        <f>S40*0.6514813</f>
        <v>204.11782113942002</v>
      </c>
      <c r="W40" s="6">
        <f>O40+S40</f>
        <v>313.3134</v>
      </c>
      <c r="X40" s="11">
        <f>W40*0.0028031</f>
        <v>0.87824879154000002</v>
      </c>
      <c r="Y40" s="11">
        <f>W40*0.3457156</f>
        <v>108.31733006904001</v>
      </c>
      <c r="Z40" s="11">
        <f>W40*0.6514813</f>
        <v>204.11782113942002</v>
      </c>
      <c r="AA40" s="7">
        <f t="shared" ref="AA40:AA52" si="76">J40-W40+B40</f>
        <v>12694.85740728</v>
      </c>
      <c r="AB40" s="13">
        <f>AA40*0.3149119</f>
        <v>3997.7616663556191</v>
      </c>
      <c r="AC40" s="13">
        <f>AA40*0.2502409</f>
        <v>3176.7725429694137</v>
      </c>
      <c r="AD40" s="13">
        <f>AA40*0.4348472</f>
        <v>5520.3231979549673</v>
      </c>
    </row>
    <row r="41" spans="1:46" x14ac:dyDescent="0.25">
      <c r="A41" s="4">
        <v>40940</v>
      </c>
      <c r="B41" s="24">
        <v>0</v>
      </c>
      <c r="C41" s="11">
        <f t="shared" ref="C41:C52" si="77">B41*0</f>
        <v>0</v>
      </c>
      <c r="D41" s="11">
        <f t="shared" ref="D41:D52" si="78">B41*0</f>
        <v>0</v>
      </c>
      <c r="E41" s="11">
        <f t="shared" ref="E41:E52" si="79">B41*1</f>
        <v>0</v>
      </c>
      <c r="F41" s="23">
        <v>14926.21</v>
      </c>
      <c r="G41" s="17">
        <f t="shared" ref="G41:G52" si="80">F41*0.0028031</f>
        <v>41.839659251</v>
      </c>
      <c r="H41" s="17">
        <f t="shared" ref="H41:H52" si="81">F41*0.3457156</f>
        <v>5160.2236458759999</v>
      </c>
      <c r="I41" s="17">
        <f t="shared" ref="I41:I52" si="82">F41*0.6514813</f>
        <v>9724.1466948729994</v>
      </c>
      <c r="J41" s="5">
        <f t="shared" ref="J41:J51" si="83">F41*97.8626%</f>
        <v>14607.17718746</v>
      </c>
      <c r="K41" s="17">
        <f t="shared" ref="K41:K52" si="84">J41*0.0028031</f>
        <v>40.945378374169131</v>
      </c>
      <c r="L41" s="17">
        <f t="shared" ref="L41:L52" si="85">J41*0.3457156</f>
        <v>5049.9290256690465</v>
      </c>
      <c r="M41" s="17">
        <f t="shared" ref="M41:M52" si="86">J41*0.6514813</f>
        <v>9516.3027834167842</v>
      </c>
      <c r="N41" s="6"/>
      <c r="O41" s="21">
        <v>1417.22</v>
      </c>
      <c r="P41" s="11">
        <f t="shared" ref="P41:P52" si="87">O41*0.0028031</f>
        <v>3.9726093820000004</v>
      </c>
      <c r="Q41" s="11">
        <f t="shared" ref="Q41:Q52" si="88">O41*0.3457156</f>
        <v>489.95506263200002</v>
      </c>
      <c r="R41" s="11">
        <f t="shared" ref="R41:R52" si="89">O41*0.6514813</f>
        <v>923.29232798600003</v>
      </c>
      <c r="S41" s="26">
        <v>318.46889999999996</v>
      </c>
      <c r="T41" s="11">
        <f t="shared" ref="T41:T52" si="90">S41*0.0028031</f>
        <v>0.89270017358999998</v>
      </c>
      <c r="U41" s="11">
        <f t="shared" ref="U41:U52" si="91">S41*0.3457156</f>
        <v>110.09966684483999</v>
      </c>
      <c r="V41" s="11">
        <f t="shared" ref="V41:V52" si="92">S41*0.6514813</f>
        <v>207.47653298156999</v>
      </c>
      <c r="W41" s="6">
        <f t="shared" ref="W41:W52" si="93">O41+S41</f>
        <v>1735.6889000000001</v>
      </c>
      <c r="X41" s="11">
        <f t="shared" ref="X41:X52" si="94">W41*0.0028031</f>
        <v>4.8653095555900006</v>
      </c>
      <c r="Y41" s="11">
        <f t="shared" ref="Y41:Y52" si="95">W41*0.3457156</f>
        <v>600.05472947684007</v>
      </c>
      <c r="Z41" s="11">
        <f t="shared" ref="Z41:Z52" si="96">W41*0.6514813</f>
        <v>1130.7688609675702</v>
      </c>
      <c r="AA41" s="7">
        <f t="shared" si="76"/>
        <v>12871.488287460001</v>
      </c>
      <c r="AB41" s="13">
        <f t="shared" ref="AB41:AB52" si="97">AA41*0.3149119</f>
        <v>4053.3848324317751</v>
      </c>
      <c r="AC41" s="13">
        <f t="shared" ref="AC41:AC52" si="98">AA41*0.2502409</f>
        <v>3220.9728133934491</v>
      </c>
      <c r="AD41" s="13">
        <f t="shared" ref="AD41:AD52" si="99">AA41*0.4348472</f>
        <v>5597.1306416347761</v>
      </c>
    </row>
    <row r="42" spans="1:46" x14ac:dyDescent="0.25">
      <c r="A42" s="4">
        <v>40969</v>
      </c>
      <c r="B42" s="24">
        <v>0</v>
      </c>
      <c r="C42" s="11">
        <f t="shared" si="77"/>
        <v>0</v>
      </c>
      <c r="D42" s="11">
        <f t="shared" si="78"/>
        <v>0</v>
      </c>
      <c r="E42" s="11">
        <f t="shared" si="79"/>
        <v>0</v>
      </c>
      <c r="F42" s="23">
        <v>16021.87</v>
      </c>
      <c r="G42" s="17">
        <f t="shared" si="80"/>
        <v>44.910903797000003</v>
      </c>
      <c r="H42" s="17">
        <f t="shared" si="81"/>
        <v>5539.0104001720001</v>
      </c>
      <c r="I42" s="17">
        <f t="shared" si="82"/>
        <v>10437.948696031001</v>
      </c>
      <c r="J42" s="5">
        <f t="shared" si="83"/>
        <v>15679.418550620001</v>
      </c>
      <c r="K42" s="17">
        <f t="shared" si="84"/>
        <v>43.950978139242928</v>
      </c>
      <c r="L42" s="17">
        <f t="shared" si="85"/>
        <v>5420.6195918787243</v>
      </c>
      <c r="M42" s="17">
        <f t="shared" si="86"/>
        <v>10214.847980602035</v>
      </c>
      <c r="N42" s="6"/>
      <c r="O42" s="21"/>
      <c r="P42" s="11">
        <f t="shared" si="87"/>
        <v>0</v>
      </c>
      <c r="Q42" s="11">
        <f t="shared" si="88"/>
        <v>0</v>
      </c>
      <c r="R42" s="11">
        <f t="shared" si="89"/>
        <v>0</v>
      </c>
      <c r="S42" s="26">
        <v>316.23570000000001</v>
      </c>
      <c r="T42" s="11">
        <f t="shared" si="90"/>
        <v>0.88644029067000008</v>
      </c>
      <c r="U42" s="11">
        <f t="shared" si="91"/>
        <v>109.32761476692001</v>
      </c>
      <c r="V42" s="11">
        <f t="shared" si="92"/>
        <v>206.02164494241001</v>
      </c>
      <c r="W42" s="6">
        <f t="shared" si="93"/>
        <v>316.23570000000001</v>
      </c>
      <c r="X42" s="11">
        <f t="shared" si="94"/>
        <v>0.88644029067000008</v>
      </c>
      <c r="Y42" s="11">
        <f t="shared" si="95"/>
        <v>109.32761476692001</v>
      </c>
      <c r="Z42" s="11">
        <f t="shared" si="96"/>
        <v>206.02164494241001</v>
      </c>
      <c r="AA42" s="7">
        <f t="shared" si="76"/>
        <v>15363.182850620002</v>
      </c>
      <c r="AB42" s="13">
        <f t="shared" si="97"/>
        <v>4838.0491015361613</v>
      </c>
      <c r="AC42" s="13">
        <f t="shared" si="98"/>
        <v>3844.4967034037145</v>
      </c>
      <c r="AD42" s="13">
        <f t="shared" si="99"/>
        <v>6680.637045680126</v>
      </c>
    </row>
    <row r="43" spans="1:46" x14ac:dyDescent="0.25">
      <c r="A43" s="4">
        <v>41000</v>
      </c>
      <c r="B43" s="25">
        <v>0</v>
      </c>
      <c r="C43" s="11">
        <f t="shared" si="77"/>
        <v>0</v>
      </c>
      <c r="D43" s="11">
        <f t="shared" si="78"/>
        <v>0</v>
      </c>
      <c r="E43" s="11">
        <f t="shared" si="79"/>
        <v>0</v>
      </c>
      <c r="F43" s="23">
        <v>17272.72</v>
      </c>
      <c r="G43" s="17">
        <f t="shared" si="80"/>
        <v>48.417161432000007</v>
      </c>
      <c r="H43" s="17">
        <f t="shared" si="81"/>
        <v>5971.4487584320004</v>
      </c>
      <c r="I43" s="17">
        <f t="shared" si="82"/>
        <v>11252.854080136001</v>
      </c>
      <c r="J43" s="5">
        <f t="shared" si="83"/>
        <v>16903.532882720003</v>
      </c>
      <c r="K43" s="17">
        <f t="shared" si="84"/>
        <v>47.382293023552442</v>
      </c>
      <c r="L43" s="17">
        <f t="shared" si="85"/>
        <v>5843.8150126692753</v>
      </c>
      <c r="M43" s="17">
        <f t="shared" si="86"/>
        <v>11012.335577027176</v>
      </c>
      <c r="N43" s="6"/>
      <c r="O43" s="21"/>
      <c r="P43" s="11">
        <f t="shared" si="87"/>
        <v>0</v>
      </c>
      <c r="Q43" s="11">
        <f t="shared" si="88"/>
        <v>0</v>
      </c>
      <c r="R43" s="11">
        <f t="shared" si="89"/>
        <v>0</v>
      </c>
      <c r="S43" s="26">
        <v>567.23699999999997</v>
      </c>
      <c r="T43" s="11">
        <f t="shared" si="90"/>
        <v>1.5900220347</v>
      </c>
      <c r="U43" s="11">
        <f t="shared" si="91"/>
        <v>196.10267979719998</v>
      </c>
      <c r="V43" s="11">
        <f t="shared" si="92"/>
        <v>369.5442981681</v>
      </c>
      <c r="W43" s="6">
        <f t="shared" si="93"/>
        <v>567.23699999999997</v>
      </c>
      <c r="X43" s="11">
        <f t="shared" si="94"/>
        <v>1.5900220347</v>
      </c>
      <c r="Y43" s="11">
        <f t="shared" si="95"/>
        <v>196.10267979719998</v>
      </c>
      <c r="Z43" s="11">
        <f t="shared" si="96"/>
        <v>369.5442981681</v>
      </c>
      <c r="AA43" s="7">
        <f t="shared" si="76"/>
        <v>16336.295882720004</v>
      </c>
      <c r="AB43" s="13">
        <f t="shared" si="97"/>
        <v>5144.4939753895342</v>
      </c>
      <c r="AC43" s="13">
        <f t="shared" si="98"/>
        <v>4088.0093843581481</v>
      </c>
      <c r="AD43" s="13">
        <f t="shared" si="99"/>
        <v>7103.7925229723214</v>
      </c>
    </row>
    <row r="44" spans="1:46" x14ac:dyDescent="0.25">
      <c r="A44" s="4">
        <v>41030</v>
      </c>
      <c r="B44" s="25">
        <v>0</v>
      </c>
      <c r="C44" s="11">
        <f t="shared" si="77"/>
        <v>0</v>
      </c>
      <c r="D44" s="11">
        <f t="shared" si="78"/>
        <v>0</v>
      </c>
      <c r="E44" s="11">
        <f t="shared" si="79"/>
        <v>0</v>
      </c>
      <c r="F44" s="23">
        <v>17924.830000000002</v>
      </c>
      <c r="G44" s="17">
        <f t="shared" si="80"/>
        <v>50.245090973000011</v>
      </c>
      <c r="H44" s="17">
        <f t="shared" si="81"/>
        <v>6196.8933583480011</v>
      </c>
      <c r="I44" s="17">
        <f t="shared" si="82"/>
        <v>11677.691550679001</v>
      </c>
      <c r="J44" s="5">
        <f t="shared" si="83"/>
        <v>17541.704683580003</v>
      </c>
      <c r="K44" s="17">
        <f t="shared" si="84"/>
        <v>49.171152398543107</v>
      </c>
      <c r="L44" s="17">
        <f t="shared" si="85"/>
        <v>6064.4409597066715</v>
      </c>
      <c r="M44" s="17">
        <f t="shared" si="86"/>
        <v>11428.09257147479</v>
      </c>
      <c r="N44" s="6"/>
      <c r="O44" s="21"/>
      <c r="P44" s="11">
        <f t="shared" si="87"/>
        <v>0</v>
      </c>
      <c r="Q44" s="11">
        <f t="shared" si="88"/>
        <v>0</v>
      </c>
      <c r="R44" s="11">
        <f t="shared" si="89"/>
        <v>0</v>
      </c>
      <c r="S44" s="26">
        <v>523.70069999999998</v>
      </c>
      <c r="T44" s="11">
        <f t="shared" si="90"/>
        <v>1.4679854321700001</v>
      </c>
      <c r="U44" s="11">
        <f t="shared" si="91"/>
        <v>181.05150172091999</v>
      </c>
      <c r="V44" s="11">
        <f t="shared" si="92"/>
        <v>341.18121284691</v>
      </c>
      <c r="W44" s="6">
        <f t="shared" si="93"/>
        <v>523.70069999999998</v>
      </c>
      <c r="X44" s="11">
        <f t="shared" si="94"/>
        <v>1.4679854321700001</v>
      </c>
      <c r="Y44" s="11">
        <f t="shared" si="95"/>
        <v>181.05150172091999</v>
      </c>
      <c r="Z44" s="11">
        <f t="shared" si="96"/>
        <v>341.18121284691</v>
      </c>
      <c r="AA44" s="7">
        <f t="shared" si="76"/>
        <v>17018.003983580002</v>
      </c>
      <c r="AB44" s="13">
        <f t="shared" si="97"/>
        <v>5359.1719686767474</v>
      </c>
      <c r="AC44" s="13">
        <f t="shared" si="98"/>
        <v>4258.6006330546443</v>
      </c>
      <c r="AD44" s="13">
        <f t="shared" si="99"/>
        <v>7400.2313818486091</v>
      </c>
    </row>
    <row r="45" spans="1:46" x14ac:dyDescent="0.25">
      <c r="A45" s="4">
        <v>41061</v>
      </c>
      <c r="B45" s="25">
        <v>1228.6500000000001</v>
      </c>
      <c r="C45" s="11">
        <f t="shared" si="77"/>
        <v>0</v>
      </c>
      <c r="D45" s="11">
        <f t="shared" si="78"/>
        <v>0</v>
      </c>
      <c r="E45" s="11">
        <f t="shared" si="79"/>
        <v>1228.6500000000001</v>
      </c>
      <c r="F45" s="23">
        <v>18162.060000000001</v>
      </c>
      <c r="G45" s="17">
        <f t="shared" si="80"/>
        <v>50.910070386000008</v>
      </c>
      <c r="H45" s="17">
        <f t="shared" si="81"/>
        <v>6278.9074701360005</v>
      </c>
      <c r="I45" s="17">
        <f t="shared" si="82"/>
        <v>11832.242459478002</v>
      </c>
      <c r="J45" s="5">
        <f t="shared" si="83"/>
        <v>17773.864129560003</v>
      </c>
      <c r="K45" s="17">
        <f t="shared" si="84"/>
        <v>49.821918541569644</v>
      </c>
      <c r="L45" s="17">
        <f t="shared" si="85"/>
        <v>6144.702101869314</v>
      </c>
      <c r="M45" s="17">
        <f t="shared" si="86"/>
        <v>11579.34010914912</v>
      </c>
      <c r="N45" s="6"/>
      <c r="O45" s="21"/>
      <c r="P45" s="11">
        <f t="shared" si="87"/>
        <v>0</v>
      </c>
      <c r="Q45" s="11">
        <f t="shared" si="88"/>
        <v>0</v>
      </c>
      <c r="R45" s="11">
        <f t="shared" si="89"/>
        <v>0</v>
      </c>
      <c r="S45" s="26">
        <v>400.41300000000001</v>
      </c>
      <c r="T45" s="11">
        <f t="shared" si="90"/>
        <v>1.1223976803000002</v>
      </c>
      <c r="U45" s="11">
        <f t="shared" si="91"/>
        <v>138.4290205428</v>
      </c>
      <c r="V45" s="11">
        <f t="shared" si="92"/>
        <v>260.86158177690004</v>
      </c>
      <c r="W45" s="6">
        <f t="shared" si="93"/>
        <v>400.41300000000001</v>
      </c>
      <c r="X45" s="11">
        <f t="shared" si="94"/>
        <v>1.1223976803000002</v>
      </c>
      <c r="Y45" s="11">
        <f t="shared" si="95"/>
        <v>138.4290205428</v>
      </c>
      <c r="Z45" s="11">
        <f t="shared" si="96"/>
        <v>260.86158177690004</v>
      </c>
      <c r="AA45" s="7">
        <f t="shared" si="76"/>
        <v>18602.101129560004</v>
      </c>
      <c r="AB45" s="13">
        <f t="shared" si="97"/>
        <v>5858.023010701887</v>
      </c>
      <c r="AC45" s="13">
        <f t="shared" si="98"/>
        <v>4655.0065285521114</v>
      </c>
      <c r="AD45" s="13">
        <f t="shared" si="99"/>
        <v>8089.0715903060045</v>
      </c>
    </row>
    <row r="46" spans="1:46" x14ac:dyDescent="0.25">
      <c r="A46" s="4">
        <v>41091</v>
      </c>
      <c r="B46" s="25">
        <v>5096.0600000000004</v>
      </c>
      <c r="C46" s="11">
        <f t="shared" si="77"/>
        <v>0</v>
      </c>
      <c r="D46" s="11">
        <f t="shared" si="78"/>
        <v>0</v>
      </c>
      <c r="E46" s="11">
        <f t="shared" si="79"/>
        <v>5096.0600000000004</v>
      </c>
      <c r="F46" s="23">
        <v>18653.490000000002</v>
      </c>
      <c r="G46" s="17">
        <f t="shared" si="80"/>
        <v>52.287597819000005</v>
      </c>
      <c r="H46" s="17">
        <f t="shared" si="81"/>
        <v>6448.8024874440007</v>
      </c>
      <c r="I46" s="17">
        <f t="shared" si="82"/>
        <v>12152.399914737001</v>
      </c>
      <c r="J46" s="5">
        <f t="shared" si="83"/>
        <v>18254.790304740003</v>
      </c>
      <c r="K46" s="17">
        <f t="shared" si="84"/>
        <v>51.17000270321671</v>
      </c>
      <c r="L46" s="17">
        <f t="shared" si="85"/>
        <v>6310.9657830773731</v>
      </c>
      <c r="M46" s="17">
        <f t="shared" si="86"/>
        <v>11892.654518959414</v>
      </c>
      <c r="N46" s="6"/>
      <c r="O46" s="21">
        <v>2382.56</v>
      </c>
      <c r="P46" s="11">
        <f t="shared" si="87"/>
        <v>6.6785539360000001</v>
      </c>
      <c r="Q46" s="11">
        <f t="shared" si="88"/>
        <v>823.68815993600003</v>
      </c>
      <c r="R46" s="11">
        <f t="shared" si="89"/>
        <v>1552.193286128</v>
      </c>
      <c r="S46" s="26">
        <v>344.17860000000002</v>
      </c>
      <c r="T46" s="11">
        <f t="shared" si="90"/>
        <v>0.96476703366000016</v>
      </c>
      <c r="U46" s="11">
        <f t="shared" si="91"/>
        <v>118.98791120616001</v>
      </c>
      <c r="V46" s="11">
        <f t="shared" si="92"/>
        <v>224.22592176018003</v>
      </c>
      <c r="W46" s="6">
        <f t="shared" si="93"/>
        <v>2726.7386000000001</v>
      </c>
      <c r="X46" s="11">
        <f t="shared" si="94"/>
        <v>7.6433209696600013</v>
      </c>
      <c r="Y46" s="11">
        <f t="shared" si="95"/>
        <v>942.67607114216003</v>
      </c>
      <c r="Z46" s="11">
        <f t="shared" si="96"/>
        <v>1776.4192078881802</v>
      </c>
      <c r="AA46" s="7">
        <f t="shared" si="76"/>
        <v>20624.111704740004</v>
      </c>
      <c r="AB46" s="13">
        <f t="shared" si="97"/>
        <v>6494.7782027519143</v>
      </c>
      <c r="AC46" s="13">
        <f t="shared" si="98"/>
        <v>5160.996274694673</v>
      </c>
      <c r="AD46" s="13">
        <f t="shared" si="99"/>
        <v>8968.3372272934175</v>
      </c>
    </row>
    <row r="47" spans="1:46" x14ac:dyDescent="0.25">
      <c r="A47" s="4">
        <v>41122</v>
      </c>
      <c r="B47" s="25">
        <v>7452.93</v>
      </c>
      <c r="C47" s="11">
        <f t="shared" si="77"/>
        <v>0</v>
      </c>
      <c r="D47" s="11">
        <f t="shared" si="78"/>
        <v>0</v>
      </c>
      <c r="E47" s="11">
        <f t="shared" si="79"/>
        <v>7452.93</v>
      </c>
      <c r="F47" s="23">
        <v>18890.96</v>
      </c>
      <c r="G47" s="17">
        <f t="shared" si="80"/>
        <v>52.953249976000002</v>
      </c>
      <c r="H47" s="17">
        <f t="shared" si="81"/>
        <v>6530.8995709760002</v>
      </c>
      <c r="I47" s="17">
        <f t="shared" si="82"/>
        <v>12307.107179048</v>
      </c>
      <c r="J47" s="5">
        <f t="shared" si="83"/>
        <v>18487.184620960001</v>
      </c>
      <c r="K47" s="17">
        <f t="shared" si="84"/>
        <v>51.821427211012981</v>
      </c>
      <c r="L47" s="17">
        <f t="shared" si="85"/>
        <v>6391.3081235459595</v>
      </c>
      <c r="M47" s="17">
        <f t="shared" si="86"/>
        <v>12044.055070203029</v>
      </c>
      <c r="N47" s="6"/>
      <c r="O47" s="21"/>
      <c r="P47" s="11">
        <f t="shared" si="87"/>
        <v>0</v>
      </c>
      <c r="Q47" s="11">
        <f t="shared" si="88"/>
        <v>0</v>
      </c>
      <c r="R47" s="11">
        <f t="shared" si="89"/>
        <v>0</v>
      </c>
      <c r="S47" s="26">
        <v>557.66669999999999</v>
      </c>
      <c r="T47" s="11">
        <f t="shared" si="90"/>
        <v>1.5631955267700002</v>
      </c>
      <c r="U47" s="11">
        <f t="shared" si="91"/>
        <v>192.79407779051999</v>
      </c>
      <c r="V47" s="11">
        <f t="shared" si="92"/>
        <v>363.30942668271001</v>
      </c>
      <c r="W47" s="6">
        <f t="shared" si="93"/>
        <v>557.66669999999999</v>
      </c>
      <c r="X47" s="11">
        <f t="shared" si="94"/>
        <v>1.5631955267700002</v>
      </c>
      <c r="Y47" s="11">
        <f t="shared" si="95"/>
        <v>192.79407779051999</v>
      </c>
      <c r="Z47" s="11">
        <f t="shared" si="96"/>
        <v>363.30942668271001</v>
      </c>
      <c r="AA47" s="7">
        <f t="shared" si="76"/>
        <v>25382.447920959999</v>
      </c>
      <c r="AB47" s="13">
        <f t="shared" si="97"/>
        <v>7993.2349014405636</v>
      </c>
      <c r="AC47" s="13">
        <f t="shared" si="98"/>
        <v>6351.7266119441592</v>
      </c>
      <c r="AD47" s="13">
        <f t="shared" si="99"/>
        <v>11037.486407575278</v>
      </c>
    </row>
    <row r="48" spans="1:46" x14ac:dyDescent="0.25">
      <c r="A48" s="4">
        <v>41153</v>
      </c>
      <c r="B48" s="25">
        <v>15045.06</v>
      </c>
      <c r="C48" s="11">
        <f t="shared" si="77"/>
        <v>0</v>
      </c>
      <c r="D48" s="11">
        <f t="shared" si="78"/>
        <v>0</v>
      </c>
      <c r="E48" s="11">
        <f t="shared" si="79"/>
        <v>15045.06</v>
      </c>
      <c r="F48" s="23">
        <v>19085.87</v>
      </c>
      <c r="G48" s="17">
        <f t="shared" si="80"/>
        <v>53.499602197000002</v>
      </c>
      <c r="H48" s="17">
        <f t="shared" si="81"/>
        <v>6598.282998572</v>
      </c>
      <c r="I48" s="17">
        <f t="shared" si="82"/>
        <v>12434.087399231001</v>
      </c>
      <c r="J48" s="5">
        <f t="shared" si="83"/>
        <v>18677.928614619999</v>
      </c>
      <c r="K48" s="17">
        <f t="shared" si="84"/>
        <v>52.356101699641322</v>
      </c>
      <c r="L48" s="17">
        <f t="shared" si="85"/>
        <v>6457.251297760522</v>
      </c>
      <c r="M48" s="17">
        <f t="shared" si="86"/>
        <v>12168.321215159836</v>
      </c>
      <c r="N48" s="6"/>
      <c r="O48" s="21">
        <v>4902.76</v>
      </c>
      <c r="P48" s="11">
        <f t="shared" si="87"/>
        <v>13.742926556000002</v>
      </c>
      <c r="Q48" s="11">
        <f t="shared" si="88"/>
        <v>1694.9606150560001</v>
      </c>
      <c r="R48" s="11">
        <f t="shared" si="89"/>
        <v>3194.0564583880005</v>
      </c>
      <c r="S48" s="26">
        <v>645.12810000000002</v>
      </c>
      <c r="T48" s="11">
        <f t="shared" si="90"/>
        <v>1.8083585771100001</v>
      </c>
      <c r="U48" s="11">
        <f t="shared" si="91"/>
        <v>223.03084816836002</v>
      </c>
      <c r="V48" s="11">
        <f t="shared" si="92"/>
        <v>420.28889325453002</v>
      </c>
      <c r="W48" s="6">
        <f t="shared" si="93"/>
        <v>5547.8881000000001</v>
      </c>
      <c r="X48" s="11">
        <f t="shared" si="94"/>
        <v>15.551285133110001</v>
      </c>
      <c r="Y48" s="11">
        <f t="shared" si="95"/>
        <v>1917.9914632243601</v>
      </c>
      <c r="Z48" s="11">
        <f t="shared" si="96"/>
        <v>3614.3453516425302</v>
      </c>
      <c r="AA48" s="7">
        <f t="shared" si="76"/>
        <v>28175.100514619997</v>
      </c>
      <c r="AB48" s="13">
        <f t="shared" si="97"/>
        <v>8872.674435749961</v>
      </c>
      <c r="AC48" s="13">
        <f t="shared" si="98"/>
        <v>7050.5625103689708</v>
      </c>
      <c r="AD48" s="13">
        <f t="shared" si="99"/>
        <v>12251.863568501065</v>
      </c>
    </row>
    <row r="49" spans="1:45" x14ac:dyDescent="0.25">
      <c r="A49" s="4">
        <v>41183</v>
      </c>
      <c r="B49" s="25">
        <v>9405.34</v>
      </c>
      <c r="C49" s="11">
        <f t="shared" si="77"/>
        <v>0</v>
      </c>
      <c r="D49" s="11">
        <f t="shared" si="78"/>
        <v>0</v>
      </c>
      <c r="E49" s="11">
        <f t="shared" si="79"/>
        <v>9405.34</v>
      </c>
      <c r="F49" s="23">
        <v>19577.23</v>
      </c>
      <c r="G49" s="17">
        <f t="shared" si="80"/>
        <v>54.876933413000003</v>
      </c>
      <c r="H49" s="17">
        <f t="shared" si="81"/>
        <v>6768.1538157880004</v>
      </c>
      <c r="I49" s="17">
        <f t="shared" si="82"/>
        <v>12754.199250799</v>
      </c>
      <c r="J49" s="5">
        <f t="shared" si="83"/>
        <v>19158.786285980001</v>
      </c>
      <c r="K49" s="17">
        <f t="shared" si="84"/>
        <v>53.703993838230545</v>
      </c>
      <c r="L49" s="17">
        <f t="shared" si="85"/>
        <v>6623.4912961293476</v>
      </c>
      <c r="M49" s="17">
        <f t="shared" si="86"/>
        <v>12481.590996012423</v>
      </c>
      <c r="N49" s="6"/>
      <c r="O49" s="21"/>
      <c r="P49" s="11">
        <f t="shared" si="87"/>
        <v>0</v>
      </c>
      <c r="Q49" s="11">
        <f t="shared" si="88"/>
        <v>0</v>
      </c>
      <c r="R49" s="11">
        <f t="shared" si="89"/>
        <v>0</v>
      </c>
      <c r="S49" s="26">
        <v>794.85270000000003</v>
      </c>
      <c r="T49" s="11">
        <f t="shared" si="90"/>
        <v>2.2280516033700004</v>
      </c>
      <c r="U49" s="11">
        <f t="shared" si="91"/>
        <v>274.79297809211999</v>
      </c>
      <c r="V49" s="11">
        <f t="shared" si="92"/>
        <v>517.83167030451</v>
      </c>
      <c r="W49" s="6">
        <f t="shared" si="93"/>
        <v>794.85270000000003</v>
      </c>
      <c r="X49" s="11">
        <f t="shared" si="94"/>
        <v>2.2280516033700004</v>
      </c>
      <c r="Y49" s="11">
        <f t="shared" si="95"/>
        <v>274.79297809211999</v>
      </c>
      <c r="Z49" s="11">
        <f t="shared" si="96"/>
        <v>517.83167030451</v>
      </c>
      <c r="AA49" s="7">
        <f t="shared" si="76"/>
        <v>27769.273585980001</v>
      </c>
      <c r="AB49" s="13">
        <f t="shared" si="97"/>
        <v>8744.8747065807765</v>
      </c>
      <c r="AC49" s="13">
        <f t="shared" si="98"/>
        <v>6949.0080145018628</v>
      </c>
      <c r="AD49" s="13">
        <f t="shared" si="99"/>
        <v>12075.390864897363</v>
      </c>
    </row>
    <row r="50" spans="1:45" x14ac:dyDescent="0.25">
      <c r="A50" s="4">
        <v>41214</v>
      </c>
      <c r="B50" s="25">
        <v>11591</v>
      </c>
      <c r="C50" s="11">
        <f t="shared" si="77"/>
        <v>0</v>
      </c>
      <c r="D50" s="11">
        <f t="shared" si="78"/>
        <v>0</v>
      </c>
      <c r="E50" s="11">
        <f t="shared" si="79"/>
        <v>11591</v>
      </c>
      <c r="F50" s="23">
        <v>19904.009999999998</v>
      </c>
      <c r="G50" s="17">
        <f t="shared" si="80"/>
        <v>55.792930431000002</v>
      </c>
      <c r="H50" s="17">
        <f t="shared" si="81"/>
        <v>6881.1267595559993</v>
      </c>
      <c r="I50" s="17">
        <f t="shared" si="82"/>
        <v>12967.090310013</v>
      </c>
      <c r="J50" s="5">
        <f t="shared" si="83"/>
        <v>19478.581690259998</v>
      </c>
      <c r="K50" s="17">
        <f t="shared" si="84"/>
        <v>54.600412335967803</v>
      </c>
      <c r="L50" s="17">
        <f t="shared" si="85"/>
        <v>6734.0495561972493</v>
      </c>
      <c r="M50" s="17">
        <f t="shared" si="86"/>
        <v>12689.931721726782</v>
      </c>
      <c r="N50" s="6"/>
      <c r="O50" s="21">
        <v>4839</v>
      </c>
      <c r="P50" s="11">
        <f t="shared" si="87"/>
        <v>13.564200900000001</v>
      </c>
      <c r="Q50" s="11">
        <f t="shared" si="88"/>
        <v>1672.9177884000001</v>
      </c>
      <c r="R50" s="11">
        <f t="shared" si="89"/>
        <v>3152.5180107000001</v>
      </c>
      <c r="S50" s="26">
        <v>649.62869999999998</v>
      </c>
      <c r="T50" s="11">
        <f t="shared" si="90"/>
        <v>1.8209742089700001</v>
      </c>
      <c r="U50" s="11">
        <f t="shared" si="91"/>
        <v>224.58677579772001</v>
      </c>
      <c r="V50" s="11">
        <f t="shared" si="92"/>
        <v>423.22094999331</v>
      </c>
      <c r="W50" s="6">
        <f t="shared" si="93"/>
        <v>5488.6287000000002</v>
      </c>
      <c r="X50" s="11">
        <f t="shared" si="94"/>
        <v>15.385175108970001</v>
      </c>
      <c r="Y50" s="11">
        <f t="shared" si="95"/>
        <v>1897.5045641977201</v>
      </c>
      <c r="Z50" s="11">
        <f t="shared" si="96"/>
        <v>3575.7389606933102</v>
      </c>
      <c r="AA50" s="7">
        <f t="shared" si="76"/>
        <v>25580.952990259997</v>
      </c>
      <c r="AB50" s="13">
        <f t="shared" si="97"/>
        <v>8055.7465099734582</v>
      </c>
      <c r="AC50" s="13">
        <f t="shared" si="98"/>
        <v>6401.400699140353</v>
      </c>
      <c r="AD50" s="13">
        <f t="shared" si="99"/>
        <v>11123.805781146186</v>
      </c>
    </row>
    <row r="51" spans="1:45" x14ac:dyDescent="0.25">
      <c r="A51" s="4">
        <v>41244</v>
      </c>
      <c r="B51" s="25">
        <v>11591.28</v>
      </c>
      <c r="C51" s="11">
        <f t="shared" si="77"/>
        <v>0</v>
      </c>
      <c r="D51" s="11">
        <f t="shared" si="78"/>
        <v>0</v>
      </c>
      <c r="E51" s="11">
        <f t="shared" si="79"/>
        <v>11591.28</v>
      </c>
      <c r="F51" s="23">
        <v>20337.23</v>
      </c>
      <c r="G51" s="17">
        <f t="shared" si="80"/>
        <v>57.007289413000002</v>
      </c>
      <c r="H51" s="17">
        <f t="shared" si="81"/>
        <v>7030.8976717880005</v>
      </c>
      <c r="I51" s="17">
        <f t="shared" si="82"/>
        <v>13249.325038799001</v>
      </c>
      <c r="J51" s="5">
        <f t="shared" si="83"/>
        <v>19902.542045980001</v>
      </c>
      <c r="K51" s="17">
        <f t="shared" si="84"/>
        <v>55.788815609086541</v>
      </c>
      <c r="L51" s="17">
        <f t="shared" si="85"/>
        <v>6880.6192649512041</v>
      </c>
      <c r="M51" s="17">
        <f t="shared" si="86"/>
        <v>12966.133965419711</v>
      </c>
      <c r="N51" s="6"/>
      <c r="O51" s="21"/>
      <c r="P51" s="11">
        <f t="shared" si="87"/>
        <v>0</v>
      </c>
      <c r="Q51" s="11">
        <f t="shared" si="88"/>
        <v>0</v>
      </c>
      <c r="R51" s="11">
        <f t="shared" si="89"/>
        <v>0</v>
      </c>
      <c r="S51" s="26">
        <v>853.38839999999993</v>
      </c>
      <c r="T51" s="11">
        <f t="shared" si="90"/>
        <v>2.3921330240400001</v>
      </c>
      <c r="U51" s="11">
        <f t="shared" si="91"/>
        <v>295.02968273903997</v>
      </c>
      <c r="V51" s="11">
        <f t="shared" si="92"/>
        <v>555.96658423691997</v>
      </c>
      <c r="W51" s="6">
        <f t="shared" si="93"/>
        <v>853.38839999999993</v>
      </c>
      <c r="X51" s="11">
        <f t="shared" si="94"/>
        <v>2.3921330240400001</v>
      </c>
      <c r="Y51" s="11">
        <f t="shared" si="95"/>
        <v>295.02968273903997</v>
      </c>
      <c r="Z51" s="11">
        <f t="shared" si="96"/>
        <v>555.96658423691997</v>
      </c>
      <c r="AA51" s="7">
        <f t="shared" si="76"/>
        <v>30640.433645980003</v>
      </c>
      <c r="AB51" s="13">
        <f t="shared" si="97"/>
        <v>9649.0371762794912</v>
      </c>
      <c r="AC51" s="13">
        <f t="shared" si="98"/>
        <v>7667.489691960317</v>
      </c>
      <c r="AD51" s="13">
        <f t="shared" si="99"/>
        <v>13323.906777740196</v>
      </c>
    </row>
    <row r="52" spans="1:45" x14ac:dyDescent="0.25">
      <c r="A52" s="2" t="s">
        <v>4</v>
      </c>
      <c r="B52" s="2">
        <f>SUM(B40:B51)</f>
        <v>61410.32</v>
      </c>
      <c r="C52" s="11">
        <f t="shared" si="77"/>
        <v>0</v>
      </c>
      <c r="D52" s="11">
        <f t="shared" si="78"/>
        <v>0</v>
      </c>
      <c r="E52" s="11">
        <f t="shared" si="79"/>
        <v>61410.32</v>
      </c>
      <c r="F52" s="7">
        <f>SUM(F40:F51)</f>
        <v>214048.76000000004</v>
      </c>
      <c r="G52" s="17">
        <f t="shared" si="80"/>
        <v>600.0000791560002</v>
      </c>
      <c r="H52" s="17">
        <f t="shared" si="81"/>
        <v>73999.995492656017</v>
      </c>
      <c r="I52" s="17">
        <f t="shared" si="82"/>
        <v>139448.76442818803</v>
      </c>
      <c r="J52" s="7">
        <f>SUM(J40:J51)</f>
        <v>209473.68180376</v>
      </c>
      <c r="K52" s="17">
        <f t="shared" si="84"/>
        <v>587.17567746411976</v>
      </c>
      <c r="L52" s="17">
        <f t="shared" si="85"/>
        <v>72418.319588995975</v>
      </c>
      <c r="M52" s="17">
        <f t="shared" si="86"/>
        <v>136468.18653729992</v>
      </c>
      <c r="N52" s="6">
        <v>97.86</v>
      </c>
      <c r="O52" s="2">
        <f>SUM(O40:O51)</f>
        <v>13541.54</v>
      </c>
      <c r="P52" s="11">
        <f t="shared" si="87"/>
        <v>37.958290774000005</v>
      </c>
      <c r="Q52" s="11">
        <f t="shared" si="88"/>
        <v>4681.5216260240004</v>
      </c>
      <c r="R52" s="11">
        <f t="shared" si="89"/>
        <v>8822.0600832020009</v>
      </c>
      <c r="S52" s="6">
        <f>SUM(S40:S51)</f>
        <v>6284.2119000000002</v>
      </c>
      <c r="T52" s="11">
        <f t="shared" si="90"/>
        <v>17.615274376890003</v>
      </c>
      <c r="U52" s="11">
        <f t="shared" si="91"/>
        <v>2172.5500875356402</v>
      </c>
      <c r="V52" s="11">
        <f t="shared" si="92"/>
        <v>4094.0465380874703</v>
      </c>
      <c r="W52" s="6">
        <f t="shared" si="93"/>
        <v>19825.751900000003</v>
      </c>
      <c r="X52" s="11">
        <f t="shared" si="94"/>
        <v>55.573565150890012</v>
      </c>
      <c r="Y52" s="11">
        <f t="shared" si="95"/>
        <v>6854.0717135596415</v>
      </c>
      <c r="Z52" s="11">
        <f t="shared" si="96"/>
        <v>12916.106621289473</v>
      </c>
      <c r="AA52" s="7">
        <f t="shared" si="76"/>
        <v>251058.24990376001</v>
      </c>
      <c r="AB52" s="13">
        <f t="shared" si="97"/>
        <v>79061.230487867884</v>
      </c>
      <c r="AC52" s="13">
        <f t="shared" si="98"/>
        <v>62825.042408341811</v>
      </c>
      <c r="AD52" s="13">
        <f t="shared" si="99"/>
        <v>109171.9770075503</v>
      </c>
    </row>
    <row r="56" spans="1:45" x14ac:dyDescent="0.25">
      <c r="J56" s="8"/>
      <c r="K56" s="8"/>
      <c r="L56" s="8"/>
      <c r="M56" s="8"/>
      <c r="AS56" s="8"/>
    </row>
  </sheetData>
  <pageMargins left="0.7" right="0.7" top="0.75" bottom="0.75" header="0.3" footer="0.3"/>
  <pageSetup paperSize="9" scale="64" orientation="landscape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2015-04-09T03:34:35Z</cp:lastPrinted>
  <dcterms:created xsi:type="dcterms:W3CDTF">2013-01-14T08:21:36Z</dcterms:created>
  <dcterms:modified xsi:type="dcterms:W3CDTF">2015-04-09T06:12:34Z</dcterms:modified>
</cp:coreProperties>
</file>