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ои документы\сайт ук\файлы\бух_отчет2015\"/>
    </mc:Choice>
  </mc:AlternateContent>
  <bookViews>
    <workbookView xWindow="480" yWindow="135" windowWidth="18195" windowHeight="11760"/>
  </bookViews>
  <sheets>
    <sheet name="2014" sheetId="4" r:id="rId1"/>
  </sheets>
  <calcPr calcId="152511" refMode="R1C1"/>
</workbook>
</file>

<file path=xl/calcChain.xml><?xml version="1.0" encoding="utf-8"?>
<calcChain xmlns="http://schemas.openxmlformats.org/spreadsheetml/2006/main">
  <c r="J69" i="4" l="1"/>
  <c r="C58" i="4"/>
  <c r="D58" i="4"/>
  <c r="E58" i="4"/>
  <c r="C59" i="4"/>
  <c r="D59" i="4"/>
  <c r="E59" i="4"/>
  <c r="C60" i="4"/>
  <c r="D60" i="4"/>
  <c r="E60" i="4"/>
  <c r="C61" i="4"/>
  <c r="D61" i="4"/>
  <c r="E61" i="4"/>
  <c r="C62" i="4"/>
  <c r="D62" i="4"/>
  <c r="E62" i="4"/>
  <c r="C63" i="4"/>
  <c r="D63" i="4"/>
  <c r="E63" i="4"/>
  <c r="C64" i="4"/>
  <c r="D64" i="4"/>
  <c r="E64" i="4"/>
  <c r="C65" i="4"/>
  <c r="D65" i="4"/>
  <c r="E65" i="4"/>
  <c r="C66" i="4"/>
  <c r="D66" i="4"/>
  <c r="E66" i="4"/>
  <c r="C67" i="4"/>
  <c r="D67" i="4"/>
  <c r="E67" i="4"/>
  <c r="C68" i="4"/>
  <c r="D68" i="4"/>
  <c r="E68" i="4"/>
  <c r="C69" i="4"/>
  <c r="D69" i="4"/>
  <c r="E69" i="4"/>
  <c r="E57" i="4"/>
  <c r="D57" i="4"/>
  <c r="C57" i="4"/>
  <c r="B69" i="4"/>
  <c r="P23" i="4" l="1"/>
  <c r="Q23" i="4"/>
  <c r="R23" i="4"/>
  <c r="T23" i="4"/>
  <c r="U23" i="4"/>
  <c r="V23" i="4"/>
  <c r="W23" i="4"/>
  <c r="Y23" i="4" s="1"/>
  <c r="X23" i="4"/>
  <c r="P24" i="4"/>
  <c r="Q24" i="4"/>
  <c r="R24" i="4"/>
  <c r="T24" i="4"/>
  <c r="U24" i="4"/>
  <c r="V24" i="4"/>
  <c r="W24" i="4"/>
  <c r="Y24" i="4" s="1"/>
  <c r="X24" i="4"/>
  <c r="P25" i="4"/>
  <c r="Q25" i="4"/>
  <c r="R25" i="4"/>
  <c r="T25" i="4"/>
  <c r="U25" i="4"/>
  <c r="V25" i="4"/>
  <c r="W25" i="4"/>
  <c r="Y25" i="4" s="1"/>
  <c r="X25" i="4"/>
  <c r="P26" i="4"/>
  <c r="Q26" i="4"/>
  <c r="R26" i="4"/>
  <c r="T26" i="4"/>
  <c r="U26" i="4"/>
  <c r="V26" i="4"/>
  <c r="W26" i="4"/>
  <c r="Y26" i="4" s="1"/>
  <c r="X26" i="4"/>
  <c r="P27" i="4"/>
  <c r="Q27" i="4"/>
  <c r="R27" i="4"/>
  <c r="T27" i="4"/>
  <c r="U27" i="4"/>
  <c r="V27" i="4"/>
  <c r="W27" i="4"/>
  <c r="X27" i="4"/>
  <c r="Y27" i="4"/>
  <c r="Z27" i="4"/>
  <c r="P28" i="4"/>
  <c r="Q28" i="4"/>
  <c r="R28" i="4"/>
  <c r="T28" i="4"/>
  <c r="U28" i="4"/>
  <c r="V28" i="4"/>
  <c r="W28" i="4"/>
  <c r="Y28" i="4" s="1"/>
  <c r="X28" i="4"/>
  <c r="P29" i="4"/>
  <c r="Q29" i="4"/>
  <c r="R29" i="4"/>
  <c r="T29" i="4"/>
  <c r="U29" i="4"/>
  <c r="V29" i="4"/>
  <c r="W29" i="4"/>
  <c r="Y29" i="4" s="1"/>
  <c r="X29" i="4"/>
  <c r="P30" i="4"/>
  <c r="Q30" i="4"/>
  <c r="R30" i="4"/>
  <c r="T30" i="4"/>
  <c r="U30" i="4"/>
  <c r="V30" i="4"/>
  <c r="W30" i="4"/>
  <c r="Y30" i="4" s="1"/>
  <c r="X30" i="4"/>
  <c r="P31" i="4"/>
  <c r="Q31" i="4"/>
  <c r="R31" i="4"/>
  <c r="T31" i="4"/>
  <c r="U31" i="4"/>
  <c r="V31" i="4"/>
  <c r="W31" i="4"/>
  <c r="X31" i="4"/>
  <c r="Y31" i="4"/>
  <c r="Z31" i="4"/>
  <c r="P32" i="4"/>
  <c r="Q32" i="4"/>
  <c r="R32" i="4"/>
  <c r="T32" i="4"/>
  <c r="U32" i="4"/>
  <c r="V32" i="4"/>
  <c r="W32" i="4"/>
  <c r="Y32" i="4" s="1"/>
  <c r="X32" i="4"/>
  <c r="P33" i="4"/>
  <c r="Q33" i="4"/>
  <c r="R33" i="4"/>
  <c r="T33" i="4"/>
  <c r="U33" i="4"/>
  <c r="V33" i="4"/>
  <c r="W33" i="4"/>
  <c r="Y33" i="4" s="1"/>
  <c r="X33" i="4"/>
  <c r="P34" i="4"/>
  <c r="Q34" i="4"/>
  <c r="R34" i="4"/>
  <c r="T34" i="4"/>
  <c r="U34" i="4"/>
  <c r="V34" i="4"/>
  <c r="W34" i="4"/>
  <c r="Y34" i="4" s="1"/>
  <c r="X34" i="4"/>
  <c r="Z33" i="4" l="1"/>
  <c r="Z29" i="4"/>
  <c r="Z25" i="4"/>
  <c r="Z23" i="4"/>
  <c r="Z34" i="4"/>
  <c r="Z32" i="4"/>
  <c r="Z30" i="4"/>
  <c r="Z28" i="4"/>
  <c r="Z26" i="4"/>
  <c r="Z24" i="4"/>
  <c r="AJ5" i="4" l="1"/>
  <c r="P58" i="4" l="1"/>
  <c r="Q58" i="4"/>
  <c r="R58" i="4"/>
  <c r="P59" i="4"/>
  <c r="Q59" i="4"/>
  <c r="R59" i="4"/>
  <c r="P60" i="4"/>
  <c r="Q60" i="4"/>
  <c r="R60" i="4"/>
  <c r="P61" i="4"/>
  <c r="Q61" i="4"/>
  <c r="R61" i="4"/>
  <c r="P62" i="4"/>
  <c r="Q62" i="4"/>
  <c r="R62" i="4"/>
  <c r="P63" i="4"/>
  <c r="Q63" i="4"/>
  <c r="R63" i="4"/>
  <c r="P64" i="4"/>
  <c r="Q64" i="4"/>
  <c r="R64" i="4"/>
  <c r="P65" i="4"/>
  <c r="Q65" i="4"/>
  <c r="R65" i="4"/>
  <c r="P66" i="4"/>
  <c r="Q66" i="4"/>
  <c r="R66" i="4"/>
  <c r="P67" i="4"/>
  <c r="Q67" i="4"/>
  <c r="R67" i="4"/>
  <c r="P68" i="4"/>
  <c r="Q68" i="4"/>
  <c r="R68" i="4"/>
  <c r="R57" i="4"/>
  <c r="Q57" i="4"/>
  <c r="P57" i="4"/>
  <c r="K58" i="4"/>
  <c r="L58" i="4"/>
  <c r="M58" i="4"/>
  <c r="K59" i="4"/>
  <c r="L59" i="4"/>
  <c r="M59" i="4"/>
  <c r="K60" i="4"/>
  <c r="L60" i="4"/>
  <c r="M60" i="4"/>
  <c r="K61" i="4"/>
  <c r="L61" i="4"/>
  <c r="M61" i="4"/>
  <c r="K62" i="4"/>
  <c r="L62" i="4"/>
  <c r="M62" i="4"/>
  <c r="K63" i="4"/>
  <c r="L63" i="4"/>
  <c r="M63" i="4"/>
  <c r="K64" i="4"/>
  <c r="L64" i="4"/>
  <c r="M64" i="4"/>
  <c r="K65" i="4"/>
  <c r="L65" i="4"/>
  <c r="M65" i="4"/>
  <c r="K66" i="4"/>
  <c r="L66" i="4"/>
  <c r="M66" i="4"/>
  <c r="K67" i="4"/>
  <c r="L67" i="4"/>
  <c r="M67" i="4"/>
  <c r="K68" i="4"/>
  <c r="L68" i="4"/>
  <c r="M68" i="4"/>
  <c r="M57" i="4"/>
  <c r="L57" i="4"/>
  <c r="K57" i="4"/>
  <c r="G58" i="4"/>
  <c r="H58" i="4"/>
  <c r="I58" i="4"/>
  <c r="G59" i="4"/>
  <c r="H59" i="4"/>
  <c r="I59" i="4"/>
  <c r="G60" i="4"/>
  <c r="H60" i="4"/>
  <c r="I60" i="4"/>
  <c r="G61" i="4"/>
  <c r="H61" i="4"/>
  <c r="I61" i="4"/>
  <c r="G62" i="4"/>
  <c r="H62" i="4"/>
  <c r="I62" i="4"/>
  <c r="G63" i="4"/>
  <c r="H63" i="4"/>
  <c r="I63" i="4"/>
  <c r="G64" i="4"/>
  <c r="H64" i="4"/>
  <c r="I64" i="4"/>
  <c r="G65" i="4"/>
  <c r="H65" i="4"/>
  <c r="I65" i="4"/>
  <c r="G66" i="4"/>
  <c r="H66" i="4"/>
  <c r="I66" i="4"/>
  <c r="G67" i="4"/>
  <c r="H67" i="4"/>
  <c r="I67" i="4"/>
  <c r="G68" i="4"/>
  <c r="H68" i="4"/>
  <c r="I68" i="4"/>
  <c r="I57" i="4"/>
  <c r="H57" i="4"/>
  <c r="G57" i="4"/>
  <c r="P41" i="4"/>
  <c r="Q41" i="4"/>
  <c r="R41" i="4"/>
  <c r="P42" i="4"/>
  <c r="Q42" i="4"/>
  <c r="R42" i="4"/>
  <c r="P43" i="4"/>
  <c r="Q43" i="4"/>
  <c r="R43" i="4"/>
  <c r="P44" i="4"/>
  <c r="Q44" i="4"/>
  <c r="R44" i="4"/>
  <c r="P45" i="4"/>
  <c r="Q45" i="4"/>
  <c r="R45" i="4"/>
  <c r="P46" i="4"/>
  <c r="Q46" i="4"/>
  <c r="R46" i="4"/>
  <c r="P47" i="4"/>
  <c r="Q47" i="4"/>
  <c r="R47" i="4"/>
  <c r="P48" i="4"/>
  <c r="Q48" i="4"/>
  <c r="R48" i="4"/>
  <c r="P49" i="4"/>
  <c r="Q49" i="4"/>
  <c r="R49" i="4"/>
  <c r="P50" i="4"/>
  <c r="Q50" i="4"/>
  <c r="R50" i="4"/>
  <c r="P51" i="4"/>
  <c r="Q51" i="4"/>
  <c r="R51" i="4"/>
  <c r="R40" i="4"/>
  <c r="Q40" i="4"/>
  <c r="P40" i="4"/>
  <c r="K41" i="4"/>
  <c r="L41" i="4"/>
  <c r="M41" i="4"/>
  <c r="K42" i="4"/>
  <c r="L42" i="4"/>
  <c r="M42" i="4"/>
  <c r="K43" i="4"/>
  <c r="L43" i="4"/>
  <c r="M43" i="4"/>
  <c r="K44" i="4"/>
  <c r="L44" i="4"/>
  <c r="M44" i="4"/>
  <c r="K45" i="4"/>
  <c r="L45" i="4"/>
  <c r="M45" i="4"/>
  <c r="K46" i="4"/>
  <c r="L46" i="4"/>
  <c r="M46" i="4"/>
  <c r="K47" i="4"/>
  <c r="L47" i="4"/>
  <c r="M47" i="4"/>
  <c r="K48" i="4"/>
  <c r="L48" i="4"/>
  <c r="M48" i="4"/>
  <c r="K49" i="4"/>
  <c r="L49" i="4"/>
  <c r="M49" i="4"/>
  <c r="K50" i="4"/>
  <c r="L50" i="4"/>
  <c r="M50" i="4"/>
  <c r="K51" i="4"/>
  <c r="L51" i="4"/>
  <c r="M51" i="4"/>
  <c r="M40" i="4"/>
  <c r="L40" i="4"/>
  <c r="K40" i="4"/>
  <c r="G41" i="4"/>
  <c r="H41" i="4"/>
  <c r="I41" i="4"/>
  <c r="G42" i="4"/>
  <c r="H42" i="4"/>
  <c r="I42" i="4"/>
  <c r="G43" i="4"/>
  <c r="H43" i="4"/>
  <c r="I43" i="4"/>
  <c r="G44" i="4"/>
  <c r="H44" i="4"/>
  <c r="I44" i="4"/>
  <c r="G45" i="4"/>
  <c r="H45" i="4"/>
  <c r="I45" i="4"/>
  <c r="G46" i="4"/>
  <c r="H46" i="4"/>
  <c r="I46" i="4"/>
  <c r="G47" i="4"/>
  <c r="H47" i="4"/>
  <c r="I47" i="4"/>
  <c r="G48" i="4"/>
  <c r="H48" i="4"/>
  <c r="I48" i="4"/>
  <c r="G49" i="4"/>
  <c r="H49" i="4"/>
  <c r="I49" i="4"/>
  <c r="G50" i="4"/>
  <c r="H50" i="4"/>
  <c r="I50" i="4"/>
  <c r="G51" i="4"/>
  <c r="H51" i="4"/>
  <c r="I51" i="4"/>
  <c r="I40" i="4"/>
  <c r="H40" i="4"/>
  <c r="G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40" i="4"/>
  <c r="D40" i="4"/>
  <c r="C40" i="4"/>
  <c r="AJ32" i="4"/>
  <c r="AK32" i="4"/>
  <c r="AL32" i="4"/>
  <c r="AJ33" i="4"/>
  <c r="AK33" i="4"/>
  <c r="AL33" i="4"/>
  <c r="AJ34" i="4"/>
  <c r="AK34" i="4"/>
  <c r="AL34" i="4"/>
  <c r="AL31" i="4"/>
  <c r="AK31" i="4"/>
  <c r="AJ31" i="4"/>
  <c r="AF25" i="4"/>
  <c r="AG25" i="4"/>
  <c r="AH25" i="4"/>
  <c r="AF26" i="4"/>
  <c r="AG26" i="4"/>
  <c r="AH26" i="4"/>
  <c r="AF27" i="4"/>
  <c r="AG27" i="4"/>
  <c r="AH27" i="4"/>
  <c r="AF28" i="4"/>
  <c r="AG28" i="4"/>
  <c r="AH28" i="4"/>
  <c r="AF29" i="4"/>
  <c r="AG29" i="4"/>
  <c r="AH29" i="4"/>
  <c r="AF30" i="4"/>
  <c r="AG30" i="4"/>
  <c r="AH30" i="4"/>
  <c r="AF31" i="4"/>
  <c r="AG31" i="4"/>
  <c r="AH31" i="4"/>
  <c r="AF32" i="4"/>
  <c r="AG32" i="4"/>
  <c r="AH32" i="4"/>
  <c r="AF33" i="4"/>
  <c r="AG33" i="4"/>
  <c r="AH33" i="4"/>
  <c r="AF34" i="4"/>
  <c r="AG34" i="4"/>
  <c r="AH34" i="4"/>
  <c r="AH24" i="4"/>
  <c r="AG24" i="4"/>
  <c r="AF24" i="4"/>
  <c r="AD24" i="4"/>
  <c r="AD25" i="4"/>
  <c r="AD26" i="4"/>
  <c r="AD27" i="4"/>
  <c r="AD28" i="4"/>
  <c r="AD29" i="4"/>
  <c r="AD30" i="4"/>
  <c r="AD31" i="4"/>
  <c r="AD32" i="4"/>
  <c r="AD33" i="4"/>
  <c r="AD34" i="4"/>
  <c r="AD23" i="4"/>
  <c r="AB24" i="4"/>
  <c r="AC24" i="4"/>
  <c r="AB25" i="4"/>
  <c r="AC25" i="4"/>
  <c r="AB26" i="4"/>
  <c r="AC26" i="4"/>
  <c r="AB27" i="4"/>
  <c r="AC27" i="4"/>
  <c r="AB28" i="4"/>
  <c r="AC28" i="4"/>
  <c r="AB29" i="4"/>
  <c r="AC29" i="4"/>
  <c r="AB30" i="4"/>
  <c r="AC30" i="4"/>
  <c r="AB31" i="4"/>
  <c r="AC31" i="4"/>
  <c r="AB32" i="4"/>
  <c r="AC32" i="4"/>
  <c r="AB33" i="4"/>
  <c r="AC33" i="4"/>
  <c r="AB34" i="4"/>
  <c r="AC34" i="4"/>
  <c r="AC23" i="4"/>
  <c r="AB23" i="4"/>
  <c r="K24" i="4"/>
  <c r="L24" i="4"/>
  <c r="M24" i="4"/>
  <c r="K25" i="4"/>
  <c r="L25" i="4"/>
  <c r="M25" i="4"/>
  <c r="K26" i="4"/>
  <c r="L26" i="4"/>
  <c r="M26" i="4"/>
  <c r="K27" i="4"/>
  <c r="L27" i="4"/>
  <c r="M27" i="4"/>
  <c r="K28" i="4"/>
  <c r="L28" i="4"/>
  <c r="M28" i="4"/>
  <c r="K29" i="4"/>
  <c r="L29" i="4"/>
  <c r="M29" i="4"/>
  <c r="K30" i="4"/>
  <c r="L30" i="4"/>
  <c r="M30" i="4"/>
  <c r="K31" i="4"/>
  <c r="L31" i="4"/>
  <c r="M31" i="4"/>
  <c r="K32" i="4"/>
  <c r="L32" i="4"/>
  <c r="M32" i="4"/>
  <c r="K33" i="4"/>
  <c r="L33" i="4"/>
  <c r="M33" i="4"/>
  <c r="K34" i="4"/>
  <c r="L34" i="4"/>
  <c r="M34" i="4"/>
  <c r="M23" i="4"/>
  <c r="L23" i="4"/>
  <c r="K23" i="4"/>
  <c r="G24" i="4"/>
  <c r="H24" i="4"/>
  <c r="I24" i="4"/>
  <c r="G25" i="4"/>
  <c r="H25" i="4"/>
  <c r="I25" i="4"/>
  <c r="G26" i="4"/>
  <c r="H26" i="4"/>
  <c r="I26" i="4"/>
  <c r="G27" i="4"/>
  <c r="H27" i="4"/>
  <c r="I27" i="4"/>
  <c r="G28" i="4"/>
  <c r="H28" i="4"/>
  <c r="I28" i="4"/>
  <c r="G29" i="4"/>
  <c r="H29" i="4"/>
  <c r="I29" i="4"/>
  <c r="G30" i="4"/>
  <c r="H30" i="4"/>
  <c r="I30" i="4"/>
  <c r="G31" i="4"/>
  <c r="H31" i="4"/>
  <c r="I31" i="4"/>
  <c r="G32" i="4"/>
  <c r="H32" i="4"/>
  <c r="I32" i="4"/>
  <c r="G33" i="4"/>
  <c r="H33" i="4"/>
  <c r="I33" i="4"/>
  <c r="G34" i="4"/>
  <c r="H34" i="4"/>
  <c r="I34" i="4"/>
  <c r="I23" i="4"/>
  <c r="H23" i="4"/>
  <c r="G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E23" i="4"/>
  <c r="D23" i="4"/>
  <c r="C23" i="4"/>
  <c r="AF6" i="4"/>
  <c r="AG6" i="4"/>
  <c r="AH6" i="4"/>
  <c r="AF7" i="4"/>
  <c r="AG7" i="4"/>
  <c r="AH7" i="4"/>
  <c r="AF8" i="4"/>
  <c r="AG8" i="4"/>
  <c r="AH8" i="4"/>
  <c r="AF9" i="4"/>
  <c r="AG9" i="4"/>
  <c r="AH9" i="4"/>
  <c r="AF10" i="4"/>
  <c r="AG10" i="4"/>
  <c r="AH10" i="4"/>
  <c r="AF11" i="4"/>
  <c r="AG11" i="4"/>
  <c r="AH11" i="4"/>
  <c r="AF12" i="4"/>
  <c r="AG12" i="4"/>
  <c r="AH12" i="4"/>
  <c r="AF13" i="4"/>
  <c r="AG13" i="4"/>
  <c r="AH13" i="4"/>
  <c r="AF14" i="4"/>
  <c r="AG14" i="4"/>
  <c r="AH14" i="4"/>
  <c r="AF15" i="4"/>
  <c r="AG15" i="4"/>
  <c r="AH15" i="4"/>
  <c r="AF16" i="4"/>
  <c r="AG16" i="4"/>
  <c r="AH16" i="4"/>
  <c r="AH5" i="4"/>
  <c r="AG5" i="4"/>
  <c r="AF5" i="4"/>
  <c r="AB6" i="4"/>
  <c r="AC6" i="4"/>
  <c r="AD6" i="4"/>
  <c r="AB7" i="4"/>
  <c r="AC7" i="4"/>
  <c r="AD7" i="4"/>
  <c r="AB8" i="4"/>
  <c r="AC8" i="4"/>
  <c r="AD8" i="4"/>
  <c r="AB9" i="4"/>
  <c r="AC9" i="4"/>
  <c r="AD9" i="4"/>
  <c r="AB10" i="4"/>
  <c r="AC10" i="4"/>
  <c r="AD10" i="4"/>
  <c r="AB11" i="4"/>
  <c r="AC11" i="4"/>
  <c r="AD11" i="4"/>
  <c r="AB12" i="4"/>
  <c r="AC12" i="4"/>
  <c r="AD12" i="4"/>
  <c r="AB13" i="4"/>
  <c r="AC13" i="4"/>
  <c r="AD13" i="4"/>
  <c r="AB14" i="4"/>
  <c r="AC14" i="4"/>
  <c r="AD14" i="4"/>
  <c r="AB15" i="4"/>
  <c r="AC15" i="4"/>
  <c r="AD15" i="4"/>
  <c r="AB16" i="4"/>
  <c r="AC16" i="4"/>
  <c r="AD16" i="4"/>
  <c r="AD5" i="4"/>
  <c r="AC5" i="4"/>
  <c r="AB5" i="4"/>
  <c r="X6" i="4"/>
  <c r="Y6" i="4"/>
  <c r="Z6" i="4"/>
  <c r="X7" i="4"/>
  <c r="Y7" i="4"/>
  <c r="Z7" i="4"/>
  <c r="X8" i="4"/>
  <c r="Y8" i="4"/>
  <c r="Z8" i="4"/>
  <c r="X9" i="4"/>
  <c r="Y9" i="4"/>
  <c r="Z9" i="4"/>
  <c r="X10" i="4"/>
  <c r="Y10" i="4"/>
  <c r="Z10" i="4"/>
  <c r="X11" i="4"/>
  <c r="Y11" i="4"/>
  <c r="Z11" i="4"/>
  <c r="X12" i="4"/>
  <c r="Y12" i="4"/>
  <c r="Z12" i="4"/>
  <c r="X13" i="4"/>
  <c r="Y13" i="4"/>
  <c r="Z13" i="4"/>
  <c r="X14" i="4"/>
  <c r="Y14" i="4"/>
  <c r="Z14" i="4"/>
  <c r="X15" i="4"/>
  <c r="Y15" i="4"/>
  <c r="Z15" i="4"/>
  <c r="X16" i="4"/>
  <c r="Y16" i="4"/>
  <c r="Z16" i="4"/>
  <c r="Z5" i="4"/>
  <c r="Y5" i="4"/>
  <c r="X5" i="4"/>
  <c r="T6" i="4"/>
  <c r="U6" i="4"/>
  <c r="V6" i="4"/>
  <c r="T7" i="4"/>
  <c r="U7" i="4"/>
  <c r="V7" i="4"/>
  <c r="T8" i="4"/>
  <c r="U8" i="4"/>
  <c r="V8" i="4"/>
  <c r="T9" i="4"/>
  <c r="U9" i="4"/>
  <c r="V9" i="4"/>
  <c r="T10" i="4"/>
  <c r="U10" i="4"/>
  <c r="V10" i="4"/>
  <c r="T11" i="4"/>
  <c r="U11" i="4"/>
  <c r="V11" i="4"/>
  <c r="T12" i="4"/>
  <c r="U12" i="4"/>
  <c r="V12" i="4"/>
  <c r="T13" i="4"/>
  <c r="U13" i="4"/>
  <c r="V13" i="4"/>
  <c r="T14" i="4"/>
  <c r="U14" i="4"/>
  <c r="V14" i="4"/>
  <c r="T15" i="4"/>
  <c r="U15" i="4"/>
  <c r="V15" i="4"/>
  <c r="T16" i="4"/>
  <c r="U16" i="4"/>
  <c r="V16" i="4"/>
  <c r="V5" i="4"/>
  <c r="U5" i="4"/>
  <c r="T5" i="4"/>
  <c r="P6" i="4"/>
  <c r="Q6" i="4"/>
  <c r="R6" i="4"/>
  <c r="P7" i="4"/>
  <c r="Q7" i="4"/>
  <c r="R7" i="4"/>
  <c r="P8" i="4"/>
  <c r="Q8" i="4"/>
  <c r="R8" i="4"/>
  <c r="P9" i="4"/>
  <c r="Q9" i="4"/>
  <c r="R9" i="4"/>
  <c r="P10" i="4"/>
  <c r="Q10" i="4"/>
  <c r="R10" i="4"/>
  <c r="P11" i="4"/>
  <c r="Q11" i="4"/>
  <c r="R11" i="4"/>
  <c r="P12" i="4"/>
  <c r="Q12" i="4"/>
  <c r="R12" i="4"/>
  <c r="P13" i="4"/>
  <c r="Q13" i="4"/>
  <c r="R13" i="4"/>
  <c r="P14" i="4"/>
  <c r="Q14" i="4"/>
  <c r="R14" i="4"/>
  <c r="P15" i="4"/>
  <c r="Q15" i="4"/>
  <c r="R15" i="4"/>
  <c r="P16" i="4"/>
  <c r="Q16" i="4"/>
  <c r="R16" i="4"/>
  <c r="R5" i="4"/>
  <c r="Q5" i="4"/>
  <c r="P5" i="4"/>
  <c r="M6" i="4"/>
  <c r="M7" i="4"/>
  <c r="M8" i="4"/>
  <c r="M9" i="4"/>
  <c r="M10" i="4"/>
  <c r="M11" i="4"/>
  <c r="M12" i="4"/>
  <c r="M13" i="4"/>
  <c r="M14" i="4"/>
  <c r="M15" i="4"/>
  <c r="M16" i="4"/>
  <c r="M5" i="4"/>
  <c r="L6" i="4"/>
  <c r="L7" i="4"/>
  <c r="L8" i="4"/>
  <c r="L9" i="4"/>
  <c r="L10" i="4"/>
  <c r="L11" i="4"/>
  <c r="L12" i="4"/>
  <c r="L13" i="4"/>
  <c r="L14" i="4"/>
  <c r="L15" i="4"/>
  <c r="L16" i="4"/>
  <c r="L5" i="4"/>
  <c r="K6" i="4"/>
  <c r="K7" i="4"/>
  <c r="K8" i="4"/>
  <c r="K9" i="4"/>
  <c r="K10" i="4"/>
  <c r="K11" i="4"/>
  <c r="K12" i="4"/>
  <c r="K13" i="4"/>
  <c r="K14" i="4"/>
  <c r="K15" i="4"/>
  <c r="K16" i="4"/>
  <c r="K5" i="4"/>
  <c r="E6" i="4"/>
  <c r="E7" i="4"/>
  <c r="E8" i="4"/>
  <c r="E9" i="4"/>
  <c r="E10" i="4"/>
  <c r="E11" i="4"/>
  <c r="E12" i="4"/>
  <c r="E13" i="4"/>
  <c r="E14" i="4"/>
  <c r="E15" i="4"/>
  <c r="E16" i="4"/>
  <c r="E5" i="4"/>
  <c r="D6" i="4"/>
  <c r="D7" i="4"/>
  <c r="D8" i="4"/>
  <c r="D9" i="4"/>
  <c r="D10" i="4"/>
  <c r="D11" i="4"/>
  <c r="D12" i="4"/>
  <c r="D13" i="4"/>
  <c r="D14" i="4"/>
  <c r="D15" i="4"/>
  <c r="D16" i="4"/>
  <c r="D5" i="4"/>
  <c r="C6" i="4"/>
  <c r="C7" i="4"/>
  <c r="C8" i="4"/>
  <c r="C9" i="4"/>
  <c r="C10" i="4"/>
  <c r="C11" i="4"/>
  <c r="C12" i="4"/>
  <c r="C13" i="4"/>
  <c r="C14" i="4"/>
  <c r="C15" i="4"/>
  <c r="C16" i="4"/>
  <c r="C5" i="4"/>
  <c r="I6" i="4"/>
  <c r="I7" i="4"/>
  <c r="I8" i="4"/>
  <c r="I9" i="4"/>
  <c r="I10" i="4"/>
  <c r="I11" i="4"/>
  <c r="I12" i="4"/>
  <c r="I13" i="4"/>
  <c r="I14" i="4"/>
  <c r="I15" i="4"/>
  <c r="I16" i="4"/>
  <c r="I5" i="4"/>
  <c r="H6" i="4"/>
  <c r="H7" i="4"/>
  <c r="H8" i="4"/>
  <c r="H9" i="4"/>
  <c r="H10" i="4"/>
  <c r="H11" i="4"/>
  <c r="H12" i="4"/>
  <c r="H13" i="4"/>
  <c r="H14" i="4"/>
  <c r="H15" i="4"/>
  <c r="H16" i="4"/>
  <c r="H5" i="4"/>
  <c r="G6" i="4"/>
  <c r="G7" i="4"/>
  <c r="G8" i="4"/>
  <c r="G9" i="4"/>
  <c r="G10" i="4"/>
  <c r="G11" i="4"/>
  <c r="G12" i="4"/>
  <c r="G13" i="4"/>
  <c r="G14" i="4"/>
  <c r="G15" i="4"/>
  <c r="G16" i="4"/>
  <c r="G5" i="4"/>
  <c r="AI35" i="4" l="1"/>
  <c r="AJ35" i="4" l="1"/>
  <c r="AK35" i="4"/>
  <c r="AL35" i="4"/>
  <c r="O69" i="4"/>
  <c r="F69" i="4"/>
  <c r="S68" i="4"/>
  <c r="S67" i="4"/>
  <c r="S66" i="4"/>
  <c r="S65" i="4"/>
  <c r="S64" i="4"/>
  <c r="S63" i="4"/>
  <c r="S62" i="4"/>
  <c r="S61" i="4"/>
  <c r="S60" i="4"/>
  <c r="S59" i="4"/>
  <c r="S58" i="4"/>
  <c r="B52" i="4"/>
  <c r="AE35" i="4"/>
  <c r="P69" i="4" l="1"/>
  <c r="Q69" i="4"/>
  <c r="R69" i="4"/>
  <c r="T58" i="4"/>
  <c r="W58" i="4"/>
  <c r="U58" i="4"/>
  <c r="V58" i="4"/>
  <c r="T62" i="4"/>
  <c r="W62" i="4"/>
  <c r="U62" i="4"/>
  <c r="V62" i="4"/>
  <c r="AA66" i="4"/>
  <c r="AB66" i="4" s="1"/>
  <c r="T66" i="4"/>
  <c r="W66" i="4"/>
  <c r="U66" i="4"/>
  <c r="V66" i="4"/>
  <c r="T59" i="4"/>
  <c r="U59" i="4"/>
  <c r="V59" i="4"/>
  <c r="W59" i="4"/>
  <c r="T63" i="4"/>
  <c r="U63" i="4"/>
  <c r="V63" i="4"/>
  <c r="W63" i="4"/>
  <c r="T67" i="4"/>
  <c r="U67" i="4"/>
  <c r="V67" i="4"/>
  <c r="W67" i="4"/>
  <c r="U60" i="4"/>
  <c r="V60" i="4"/>
  <c r="T60" i="4"/>
  <c r="W60" i="4"/>
  <c r="U64" i="4"/>
  <c r="V64" i="4"/>
  <c r="T64" i="4"/>
  <c r="W64" i="4"/>
  <c r="U68" i="4"/>
  <c r="V68" i="4"/>
  <c r="T68" i="4"/>
  <c r="W68" i="4"/>
  <c r="V61" i="4"/>
  <c r="W61" i="4"/>
  <c r="T61" i="4"/>
  <c r="U61" i="4"/>
  <c r="V65" i="4"/>
  <c r="W65" i="4"/>
  <c r="AA65" i="4" s="1"/>
  <c r="T65" i="4"/>
  <c r="U65" i="4"/>
  <c r="G69" i="4"/>
  <c r="H69" i="4"/>
  <c r="I69" i="4"/>
  <c r="AD66" i="4"/>
  <c r="E52" i="4"/>
  <c r="C52" i="4"/>
  <c r="D52" i="4"/>
  <c r="AF35" i="4"/>
  <c r="AG35" i="4"/>
  <c r="AH35" i="4"/>
  <c r="S57" i="4"/>
  <c r="AD65" i="4" l="1"/>
  <c r="AC65" i="4"/>
  <c r="X61" i="4"/>
  <c r="Y61" i="4"/>
  <c r="Z61" i="4"/>
  <c r="Z64" i="4"/>
  <c r="X64" i="4"/>
  <c r="Y64" i="4"/>
  <c r="AA64" i="4"/>
  <c r="Y59" i="4"/>
  <c r="Z59" i="4"/>
  <c r="X59" i="4"/>
  <c r="AA59" i="4"/>
  <c r="X62" i="4"/>
  <c r="Y62" i="4"/>
  <c r="Z62" i="4"/>
  <c r="Z60" i="4"/>
  <c r="X60" i="4"/>
  <c r="Y60" i="4"/>
  <c r="AA60" i="4"/>
  <c r="X58" i="4"/>
  <c r="Y58" i="4"/>
  <c r="Z58" i="4"/>
  <c r="AB65" i="4"/>
  <c r="AC66" i="4"/>
  <c r="AA61" i="4"/>
  <c r="Y67" i="4"/>
  <c r="Z67" i="4"/>
  <c r="X67" i="4"/>
  <c r="AA67" i="4"/>
  <c r="AA62" i="4"/>
  <c r="X65" i="4"/>
  <c r="Y65" i="4"/>
  <c r="Z65" i="4"/>
  <c r="Z68" i="4"/>
  <c r="X68" i="4"/>
  <c r="Y68" i="4"/>
  <c r="AA68" i="4"/>
  <c r="Y63" i="4"/>
  <c r="Z63" i="4"/>
  <c r="X63" i="4"/>
  <c r="AA63" i="4"/>
  <c r="X66" i="4"/>
  <c r="Y66" i="4"/>
  <c r="Z66" i="4"/>
  <c r="AA58" i="4"/>
  <c r="U57" i="4"/>
  <c r="W57" i="4"/>
  <c r="T57" i="4"/>
  <c r="V57" i="4"/>
  <c r="N69" i="4"/>
  <c r="M69" i="4"/>
  <c r="K69" i="4"/>
  <c r="L69" i="4"/>
  <c r="S69" i="4"/>
  <c r="AD58" i="4" l="1"/>
  <c r="AB58" i="4"/>
  <c r="AC58" i="4"/>
  <c r="AB63" i="4"/>
  <c r="AD63" i="4"/>
  <c r="AC63" i="4"/>
  <c r="AC68" i="4"/>
  <c r="AD68" i="4"/>
  <c r="AB68" i="4"/>
  <c r="AB67" i="4"/>
  <c r="AC67" i="4"/>
  <c r="AD67" i="4"/>
  <c r="AC61" i="4"/>
  <c r="AD61" i="4"/>
  <c r="AB61" i="4"/>
  <c r="AD59" i="4"/>
  <c r="AB59" i="4"/>
  <c r="AC59" i="4"/>
  <c r="AD64" i="4"/>
  <c r="AB64" i="4"/>
  <c r="AC64" i="4"/>
  <c r="AD60" i="4"/>
  <c r="AB60" i="4"/>
  <c r="AC60" i="4"/>
  <c r="AB62" i="4"/>
  <c r="AC62" i="4"/>
  <c r="AD62" i="4"/>
  <c r="T69" i="4"/>
  <c r="U69" i="4"/>
  <c r="V69" i="4"/>
  <c r="W69" i="4"/>
  <c r="Z57" i="4"/>
  <c r="Y57" i="4"/>
  <c r="X57" i="4"/>
  <c r="AA57" i="4"/>
  <c r="AD57" i="4" s="1"/>
  <c r="AA69" i="4"/>
  <c r="X69" i="4" l="1"/>
  <c r="Y69" i="4"/>
  <c r="Z69" i="4"/>
  <c r="AB57" i="4"/>
  <c r="AC57" i="4"/>
  <c r="AC69" i="4"/>
  <c r="AD69" i="4"/>
  <c r="AB69" i="4"/>
  <c r="S41" i="4"/>
  <c r="S42" i="4"/>
  <c r="S43" i="4"/>
  <c r="S44" i="4"/>
  <c r="S45" i="4"/>
  <c r="S46" i="4"/>
  <c r="S47" i="4"/>
  <c r="S48" i="4"/>
  <c r="S49" i="4"/>
  <c r="S50" i="4"/>
  <c r="S51" i="4"/>
  <c r="S40" i="4"/>
  <c r="AM31" i="4"/>
  <c r="AM32" i="4"/>
  <c r="AJ6" i="4"/>
  <c r="AJ7" i="4"/>
  <c r="AJ8" i="4"/>
  <c r="AJ9" i="4"/>
  <c r="AJ10" i="4"/>
  <c r="AJ11" i="4"/>
  <c r="AJ12" i="4"/>
  <c r="AJ13" i="4"/>
  <c r="AJ14" i="4"/>
  <c r="AJ15" i="4"/>
  <c r="AJ16" i="4"/>
  <c r="W40" i="4" l="1"/>
  <c r="U40" i="4"/>
  <c r="T40" i="4"/>
  <c r="V40" i="4"/>
  <c r="V44" i="4"/>
  <c r="T44" i="4"/>
  <c r="U44" i="4"/>
  <c r="W44" i="4"/>
  <c r="U47" i="4"/>
  <c r="V47" i="4"/>
  <c r="W47" i="4"/>
  <c r="T47" i="4"/>
  <c r="T50" i="4"/>
  <c r="V50" i="4"/>
  <c r="U50" i="4"/>
  <c r="W50" i="4"/>
  <c r="T46" i="4"/>
  <c r="U46" i="4"/>
  <c r="W46" i="4"/>
  <c r="V46" i="4"/>
  <c r="T42" i="4"/>
  <c r="U42" i="4"/>
  <c r="W42" i="4"/>
  <c r="V42" i="4"/>
  <c r="V48" i="4"/>
  <c r="T48" i="4"/>
  <c r="U48" i="4"/>
  <c r="W48" i="4"/>
  <c r="U51" i="4"/>
  <c r="W51" i="4"/>
  <c r="T51" i="4"/>
  <c r="V51" i="4"/>
  <c r="U43" i="4"/>
  <c r="W43" i="4"/>
  <c r="T43" i="4"/>
  <c r="V43" i="4"/>
  <c r="W49" i="4"/>
  <c r="T49" i="4"/>
  <c r="U49" i="4"/>
  <c r="V49" i="4"/>
  <c r="W45" i="4"/>
  <c r="U45" i="4"/>
  <c r="V45" i="4"/>
  <c r="T45" i="4"/>
  <c r="W41" i="4"/>
  <c r="U41" i="4"/>
  <c r="T41" i="4"/>
  <c r="V41" i="4"/>
  <c r="AO32" i="4"/>
  <c r="AP32" i="4"/>
  <c r="AN32" i="4"/>
  <c r="AN31" i="4"/>
  <c r="AO31" i="4"/>
  <c r="AP31" i="4"/>
  <c r="AK16" i="4"/>
  <c r="AL16" i="4"/>
  <c r="AM16" i="4"/>
  <c r="AK12" i="4"/>
  <c r="AL12" i="4"/>
  <c r="AM12" i="4"/>
  <c r="AK8" i="4"/>
  <c r="AL8" i="4"/>
  <c r="AM8" i="4"/>
  <c r="AL15" i="4"/>
  <c r="AM15" i="4"/>
  <c r="AK15" i="4"/>
  <c r="AK11" i="4"/>
  <c r="AM11" i="4"/>
  <c r="AL11" i="4"/>
  <c r="AK7" i="4"/>
  <c r="AL7" i="4"/>
  <c r="AM7" i="4"/>
  <c r="AM14" i="4"/>
  <c r="AK14" i="4"/>
  <c r="AL14" i="4"/>
  <c r="AM10" i="4"/>
  <c r="AK10" i="4"/>
  <c r="AL10" i="4"/>
  <c r="AM6" i="4"/>
  <c r="AL6" i="4"/>
  <c r="AK6" i="4"/>
  <c r="AO5" i="4"/>
  <c r="AS5" i="4" s="1"/>
  <c r="AK5" i="4"/>
  <c r="AM5" i="4"/>
  <c r="AL5" i="4"/>
  <c r="AL13" i="4"/>
  <c r="AM13" i="4"/>
  <c r="AK13" i="4"/>
  <c r="AL9" i="4"/>
  <c r="AM9" i="4"/>
  <c r="AK9" i="4"/>
  <c r="AM34" i="4"/>
  <c r="AM33" i="4"/>
  <c r="AM30" i="4"/>
  <c r="AM29" i="4"/>
  <c r="AM28" i="4"/>
  <c r="AM27" i="4"/>
  <c r="AM26" i="4"/>
  <c r="AM25" i="4"/>
  <c r="AM24" i="4"/>
  <c r="AM23" i="4"/>
  <c r="B35" i="4"/>
  <c r="Z50" i="4" l="1"/>
  <c r="X50" i="4"/>
  <c r="Y50" i="4"/>
  <c r="Y44" i="4"/>
  <c r="Z44" i="4"/>
  <c r="X44" i="4"/>
  <c r="Y46" i="4"/>
  <c r="X46" i="4"/>
  <c r="Z46" i="4"/>
  <c r="X47" i="4"/>
  <c r="Y47" i="4"/>
  <c r="Z47" i="4"/>
  <c r="X43" i="4"/>
  <c r="Z43" i="4"/>
  <c r="Y43" i="4"/>
  <c r="X51" i="4"/>
  <c r="Z51" i="4"/>
  <c r="Y51" i="4"/>
  <c r="Y48" i="4"/>
  <c r="X48" i="4"/>
  <c r="Z48" i="4"/>
  <c r="Z42" i="4"/>
  <c r="X42" i="4"/>
  <c r="Y42" i="4"/>
  <c r="Z41" i="4"/>
  <c r="X41" i="4"/>
  <c r="Y41" i="4"/>
  <c r="Z45" i="4"/>
  <c r="Y45" i="4"/>
  <c r="X45" i="4"/>
  <c r="Z49" i="4"/>
  <c r="X49" i="4"/>
  <c r="Y49" i="4"/>
  <c r="X40" i="4"/>
  <c r="Y40" i="4"/>
  <c r="Z40" i="4"/>
  <c r="AP25" i="4"/>
  <c r="AN25" i="4"/>
  <c r="AO25" i="4"/>
  <c r="AP29" i="4"/>
  <c r="AN29" i="4"/>
  <c r="AO29" i="4"/>
  <c r="AN26" i="4"/>
  <c r="AO26" i="4"/>
  <c r="AP26" i="4"/>
  <c r="AN30" i="4"/>
  <c r="AO30" i="4"/>
  <c r="AP30" i="4"/>
  <c r="AO23" i="4"/>
  <c r="AN23" i="4"/>
  <c r="AP23" i="4"/>
  <c r="AN27" i="4"/>
  <c r="AO27" i="4"/>
  <c r="AP27" i="4"/>
  <c r="AP33" i="4"/>
  <c r="AN33" i="4"/>
  <c r="AO33" i="4"/>
  <c r="AO24" i="4"/>
  <c r="AP24" i="4"/>
  <c r="AN24" i="4"/>
  <c r="AO28" i="4"/>
  <c r="AP28" i="4"/>
  <c r="AN28" i="4"/>
  <c r="AN34" i="4"/>
  <c r="AO34" i="4"/>
  <c r="AP34" i="4"/>
  <c r="AQ23" i="4"/>
  <c r="AQ5" i="4"/>
  <c r="AP5" i="4"/>
  <c r="AR5" i="4"/>
  <c r="E35" i="4"/>
  <c r="C35" i="4"/>
  <c r="D35" i="4"/>
  <c r="O52" i="4"/>
  <c r="J52" i="4"/>
  <c r="F52" i="4"/>
  <c r="AA51" i="4"/>
  <c r="AA50" i="4"/>
  <c r="AA49" i="4"/>
  <c r="AA48" i="4"/>
  <c r="AA47" i="4"/>
  <c r="AA46" i="4"/>
  <c r="AA45" i="4"/>
  <c r="AA44" i="4"/>
  <c r="AA43" i="4"/>
  <c r="AA42" i="4"/>
  <c r="AA41" i="4"/>
  <c r="AA40" i="4"/>
  <c r="AA35" i="4"/>
  <c r="S35" i="4"/>
  <c r="O35" i="4"/>
  <c r="J35" i="4"/>
  <c r="F35" i="4"/>
  <c r="AQ34" i="4"/>
  <c r="AQ33" i="4"/>
  <c r="AQ32" i="4"/>
  <c r="AQ31" i="4"/>
  <c r="AQ30" i="4"/>
  <c r="AQ29" i="4"/>
  <c r="AQ28" i="4"/>
  <c r="AQ27" i="4"/>
  <c r="AQ26" i="4"/>
  <c r="AQ25" i="4"/>
  <c r="AQ24" i="4"/>
  <c r="AN17" i="4"/>
  <c r="AE17" i="4"/>
  <c r="AA17" i="4"/>
  <c r="W17" i="4"/>
  <c r="O17" i="4"/>
  <c r="J17" i="4"/>
  <c r="F17" i="4"/>
  <c r="B17" i="4"/>
  <c r="AO16" i="4"/>
  <c r="AO15" i="4"/>
  <c r="AO14" i="4"/>
  <c r="AO13" i="4"/>
  <c r="AO12" i="4"/>
  <c r="AO11" i="4"/>
  <c r="AO10" i="4"/>
  <c r="AO9" i="4"/>
  <c r="AO8" i="4"/>
  <c r="AO7" i="4"/>
  <c r="AO6" i="4"/>
  <c r="S17" i="4"/>
  <c r="AD42" i="4" l="1"/>
  <c r="AB42" i="4"/>
  <c r="AC42" i="4"/>
  <c r="R52" i="4"/>
  <c r="P52" i="4"/>
  <c r="Q52" i="4"/>
  <c r="AB47" i="4"/>
  <c r="AC47" i="4"/>
  <c r="AD47" i="4"/>
  <c r="AC40" i="4"/>
  <c r="AB40" i="4"/>
  <c r="AD40" i="4"/>
  <c r="AB44" i="4"/>
  <c r="AC44" i="4"/>
  <c r="AD44" i="4"/>
  <c r="AB48" i="4"/>
  <c r="AD48" i="4"/>
  <c r="AC48" i="4"/>
  <c r="H52" i="4"/>
  <c r="G52" i="4"/>
  <c r="I52" i="4"/>
  <c r="AD46" i="4"/>
  <c r="AB46" i="4"/>
  <c r="AC46" i="4"/>
  <c r="AD50" i="4"/>
  <c r="AB50" i="4"/>
  <c r="AC50" i="4"/>
  <c r="AC43" i="4"/>
  <c r="AD43" i="4"/>
  <c r="AB43" i="4"/>
  <c r="AC51" i="4"/>
  <c r="AD51" i="4"/>
  <c r="AB51" i="4"/>
  <c r="AC41" i="4"/>
  <c r="AB41" i="4"/>
  <c r="AD41" i="4"/>
  <c r="AC45" i="4"/>
  <c r="AB45" i="4"/>
  <c r="AD45" i="4"/>
  <c r="AC49" i="4"/>
  <c r="AB49" i="4"/>
  <c r="AD49" i="4"/>
  <c r="K52" i="4"/>
  <c r="L52" i="4"/>
  <c r="M52" i="4"/>
  <c r="AR27" i="4"/>
  <c r="AS27" i="4"/>
  <c r="AT27" i="4"/>
  <c r="AR31" i="4"/>
  <c r="AS31" i="4"/>
  <c r="AT31" i="4"/>
  <c r="AT23" i="4"/>
  <c r="AS23" i="4"/>
  <c r="AR23" i="4"/>
  <c r="AR24" i="4"/>
  <c r="AS24" i="4"/>
  <c r="AT24" i="4"/>
  <c r="AR28" i="4"/>
  <c r="AS28" i="4"/>
  <c r="AT28" i="4"/>
  <c r="AR32" i="4"/>
  <c r="AS32" i="4"/>
  <c r="AT32" i="4"/>
  <c r="AS25" i="4"/>
  <c r="AT25" i="4"/>
  <c r="AR25" i="4"/>
  <c r="AS29" i="4"/>
  <c r="AT29" i="4"/>
  <c r="AR29" i="4"/>
  <c r="AS33" i="4"/>
  <c r="AT33" i="4"/>
  <c r="AR33" i="4"/>
  <c r="AT26" i="4"/>
  <c r="AR26" i="4"/>
  <c r="AS26" i="4"/>
  <c r="AT30" i="4"/>
  <c r="AR30" i="4"/>
  <c r="AS30" i="4"/>
  <c r="AT34" i="4"/>
  <c r="AR34" i="4"/>
  <c r="AS34" i="4"/>
  <c r="AS8" i="4"/>
  <c r="AP8" i="4"/>
  <c r="AR8" i="4"/>
  <c r="AQ8" i="4"/>
  <c r="AS12" i="4"/>
  <c r="AP12" i="4"/>
  <c r="AQ12" i="4"/>
  <c r="AR12" i="4"/>
  <c r="AS16" i="4"/>
  <c r="AP16" i="4"/>
  <c r="AR16" i="4"/>
  <c r="AQ16" i="4"/>
  <c r="R17" i="4"/>
  <c r="P17" i="4"/>
  <c r="Q17" i="4"/>
  <c r="H35" i="4"/>
  <c r="I35" i="4"/>
  <c r="G35" i="4"/>
  <c r="AD35" i="4"/>
  <c r="AB35" i="4"/>
  <c r="AC35" i="4"/>
  <c r="U17" i="4"/>
  <c r="T17" i="4"/>
  <c r="V17" i="4"/>
  <c r="AS9" i="4"/>
  <c r="AP9" i="4"/>
  <c r="AQ9" i="4"/>
  <c r="AR9" i="4"/>
  <c r="AS13" i="4"/>
  <c r="AP13" i="4"/>
  <c r="AQ13" i="4"/>
  <c r="AR13" i="4"/>
  <c r="X17" i="4"/>
  <c r="Y17" i="4"/>
  <c r="Z17" i="4"/>
  <c r="K35" i="4"/>
  <c r="L35" i="4"/>
  <c r="M35" i="4"/>
  <c r="AS6" i="4"/>
  <c r="AQ6" i="4"/>
  <c r="AR6" i="4"/>
  <c r="AP6" i="4"/>
  <c r="AS10" i="4"/>
  <c r="AQ10" i="4"/>
  <c r="AR10" i="4"/>
  <c r="AP10" i="4"/>
  <c r="AS14" i="4"/>
  <c r="AQ14" i="4"/>
  <c r="AR14" i="4"/>
  <c r="AP14" i="4"/>
  <c r="AC17" i="4"/>
  <c r="AD17" i="4"/>
  <c r="AB17" i="4"/>
  <c r="P35" i="4"/>
  <c r="Q35" i="4"/>
  <c r="R35" i="4"/>
  <c r="AS7" i="4"/>
  <c r="AR7" i="4"/>
  <c r="AP7" i="4"/>
  <c r="AQ7" i="4"/>
  <c r="AS11" i="4"/>
  <c r="AR11" i="4"/>
  <c r="AQ11" i="4"/>
  <c r="AP11" i="4"/>
  <c r="AS15" i="4"/>
  <c r="AR15" i="4"/>
  <c r="AP15" i="4"/>
  <c r="AQ15" i="4"/>
  <c r="AH17" i="4"/>
  <c r="AF17" i="4"/>
  <c r="AG17" i="4"/>
  <c r="V35" i="4"/>
  <c r="T35" i="4"/>
  <c r="U35" i="4"/>
  <c r="K17" i="4"/>
  <c r="M17" i="4"/>
  <c r="L17" i="4"/>
  <c r="E17" i="4"/>
  <c r="D17" i="4"/>
  <c r="C17" i="4"/>
  <c r="S52" i="4"/>
  <c r="W35" i="4"/>
  <c r="AM35" i="4" s="1"/>
  <c r="N17" i="4"/>
  <c r="AJ17" i="4"/>
  <c r="AO17" i="4" s="1"/>
  <c r="N35" i="4"/>
  <c r="N52" i="4"/>
  <c r="V52" i="4" l="1"/>
  <c r="T52" i="4"/>
  <c r="U52" i="4"/>
  <c r="W52" i="4"/>
  <c r="AN35" i="4"/>
  <c r="AO35" i="4"/>
  <c r="AP35" i="4"/>
  <c r="AS17" i="4"/>
  <c r="AL17" i="4"/>
  <c r="AK17" i="4"/>
  <c r="AM17" i="4"/>
  <c r="AU15" i="4"/>
  <c r="AV15" i="4"/>
  <c r="AT15" i="4"/>
  <c r="AU11" i="4"/>
  <c r="AV11" i="4"/>
  <c r="AT11" i="4"/>
  <c r="AU7" i="4"/>
  <c r="AV7" i="4"/>
  <c r="AT7" i="4"/>
  <c r="AT13" i="4"/>
  <c r="AV13" i="4"/>
  <c r="AU13" i="4"/>
  <c r="AT9" i="4"/>
  <c r="AU9" i="4"/>
  <c r="AV9" i="4"/>
  <c r="AV16" i="4"/>
  <c r="AU16" i="4"/>
  <c r="AT16" i="4"/>
  <c r="AV12" i="4"/>
  <c r="AT12" i="4"/>
  <c r="AU12" i="4"/>
  <c r="AV8" i="4"/>
  <c r="AU8" i="4"/>
  <c r="AT8" i="4"/>
  <c r="AV5" i="4"/>
  <c r="AU5" i="4"/>
  <c r="AT5" i="4"/>
  <c r="AT14" i="4"/>
  <c r="AU14" i="4"/>
  <c r="AV14" i="4"/>
  <c r="AT10" i="4"/>
  <c r="AU10" i="4"/>
  <c r="AV10" i="4"/>
  <c r="AT6" i="4"/>
  <c r="AU6" i="4"/>
  <c r="AV6" i="4"/>
  <c r="AQ35" i="4"/>
  <c r="Y35" i="4"/>
  <c r="Z35" i="4"/>
  <c r="X35" i="4"/>
  <c r="Y52" i="4" l="1"/>
  <c r="Z52" i="4"/>
  <c r="X52" i="4"/>
  <c r="AA52" i="4"/>
  <c r="AR35" i="4"/>
  <c r="AS35" i="4"/>
  <c r="AT35" i="4"/>
  <c r="AT17" i="4"/>
  <c r="AU17" i="4"/>
  <c r="AV17" i="4"/>
  <c r="AP17" i="4"/>
  <c r="AQ17" i="4"/>
  <c r="AR17" i="4"/>
  <c r="AB52" i="4" l="1"/>
  <c r="AC52" i="4"/>
  <c r="AD52" i="4"/>
</calcChain>
</file>

<file path=xl/sharedStrings.xml><?xml version="1.0" encoding="utf-8"?>
<sst xmlns="http://schemas.openxmlformats.org/spreadsheetml/2006/main" count="165" uniqueCount="39">
  <si>
    <t>начисленно</t>
  </si>
  <si>
    <t>оплачено</t>
  </si>
  <si>
    <t>% поступления</t>
  </si>
  <si>
    <t>услуги по сбору денежных средств</t>
  </si>
  <si>
    <t>итого</t>
  </si>
  <si>
    <t>статья "Общедомовое обслуживание"</t>
  </si>
  <si>
    <t>Остаток (+), Перерасход (-)полученных средств на конец периода</t>
  </si>
  <si>
    <t>итого расход</t>
  </si>
  <si>
    <t>статья "Текущий ремонт"</t>
  </si>
  <si>
    <t>приобретение материалов</t>
  </si>
  <si>
    <t>ООО "Восточно-сибирская инвестиционно-строительная компания</t>
  </si>
  <si>
    <t>период</t>
  </si>
  <si>
    <t>Остаток (+), Перерасход (-)полученных средств на начало периода</t>
  </si>
  <si>
    <t>Прочие</t>
  </si>
  <si>
    <t>доп.раб</t>
  </si>
  <si>
    <t>статья "Содержание жилья, охрана общего имущетсва"</t>
  </si>
  <si>
    <t>г. Иркутск, ул. Трудовая 56/3, 56/2 56/1</t>
  </si>
  <si>
    <t>статья "Домофон"</t>
  </si>
  <si>
    <t>Итого</t>
  </si>
  <si>
    <t>обслуживание системы "Домофон</t>
  </si>
  <si>
    <t>итого начисленно</t>
  </si>
  <si>
    <t xml:space="preserve"> в т.ч. 56/1</t>
  </si>
  <si>
    <t xml:space="preserve"> в т.ч.56/2</t>
  </si>
  <si>
    <t xml:space="preserve"> в т.ч.56/3</t>
  </si>
  <si>
    <t>Итого остаток (+), Перерасход (-)полученных средств на начало периода</t>
  </si>
  <si>
    <t>Итого оплачено</t>
  </si>
  <si>
    <t>Итого услуги по управлению многоквартирным домом</t>
  </si>
  <si>
    <t>Итого налоги</t>
  </si>
  <si>
    <t>Итого аренда</t>
  </si>
  <si>
    <t>Итого вывоз ТБО</t>
  </si>
  <si>
    <t>Итого обслуживание лифтов</t>
  </si>
  <si>
    <t>Итого услуги по сбору денежных средств</t>
  </si>
  <si>
    <t>Итого расход</t>
  </si>
  <si>
    <t>Итого обслуживание приборов учета</t>
  </si>
  <si>
    <t>Итого начисленно</t>
  </si>
  <si>
    <t>Итого содержание придомовой территории</t>
  </si>
  <si>
    <t>Итого освещение мест общего пользования</t>
  </si>
  <si>
    <t>Итого ремонт кабельной линии</t>
  </si>
  <si>
    <t>Отчет о поступлении и использовании средств по содержанию и ремонту многоквартирного дома за январь-декабрь 2015г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</si>
</sst>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Calibri"/>
      <family val="2"/>
      <charset val="204"/>
      <scheme val="minor"/>
    </font>
    <font>
      <sz val="12"/>
      <name val="Arial"/>
      <family val="2"/>
    </font>
    <font>
      <i/>
      <sz val="10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i/>
      <sz val="9"/>
      <name val="Arial"/>
      <family val="2"/>
    </font>
    <font>
      <i/>
      <sz val="10"/>
      <name val="Arial"/>
      <family val="2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17" fontId="2" fillId="0" borderId="1" xfId="0" applyNumberFormat="1" applyFont="1" applyFill="1" applyBorder="1"/>
    <xf numFmtId="2" fontId="2" fillId="0" borderId="1" xfId="0" applyNumberFormat="1" applyFont="1" applyFill="1" applyBorder="1"/>
    <xf numFmtId="4" fontId="2" fillId="0" borderId="1" xfId="0" applyNumberFormat="1" applyFont="1" applyFill="1" applyBorder="1"/>
    <xf numFmtId="4" fontId="2" fillId="0" borderId="0" xfId="0" applyNumberFormat="1" applyFont="1" applyFill="1"/>
    <xf numFmtId="17" fontId="2" fillId="0" borderId="0" xfId="0" applyNumberFormat="1" applyFont="1" applyFill="1"/>
    <xf numFmtId="0" fontId="2" fillId="0" borderId="1" xfId="0" applyNumberFormat="1" applyFont="1" applyFill="1" applyBorder="1"/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4" fontId="6" fillId="0" borderId="1" xfId="1" applyNumberFormat="1" applyFont="1" applyFill="1" applyBorder="1" applyAlignment="1">
      <alignment horizontal="right" vertical="top"/>
    </xf>
    <xf numFmtId="0" fontId="5" fillId="0" borderId="1" xfId="0" applyFont="1" applyFill="1" applyBorder="1"/>
    <xf numFmtId="0" fontId="4" fillId="0" borderId="1" xfId="0" applyFont="1" applyFill="1" applyBorder="1"/>
    <xf numFmtId="4" fontId="7" fillId="0" borderId="1" xfId="1" applyNumberFormat="1" applyFont="1" applyFill="1" applyBorder="1" applyAlignment="1">
      <alignment horizontal="right" vertical="top"/>
    </xf>
    <xf numFmtId="2" fontId="8" fillId="0" borderId="1" xfId="0" applyNumberFormat="1" applyFont="1" applyFill="1" applyBorder="1"/>
    <xf numFmtId="0" fontId="8" fillId="0" borderId="1" xfId="0" applyFont="1" applyFill="1" applyBorder="1"/>
    <xf numFmtId="4" fontId="4" fillId="0" borderId="1" xfId="1" applyNumberFormat="1" applyFont="1" applyFill="1" applyBorder="1" applyAlignment="1">
      <alignment horizontal="right" vertical="top"/>
    </xf>
    <xf numFmtId="4" fontId="3" fillId="0" borderId="1" xfId="1" applyNumberFormat="1" applyFont="1" applyFill="1" applyBorder="1" applyAlignment="1">
      <alignment horizontal="right" vertical="top"/>
    </xf>
    <xf numFmtId="1" fontId="2" fillId="0" borderId="1" xfId="0" applyNumberFormat="1" applyFont="1" applyFill="1" applyBorder="1"/>
    <xf numFmtId="0" fontId="0" fillId="0" borderId="1" xfId="0" applyFill="1" applyBorder="1"/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1"/>
  <sheetViews>
    <sheetView tabSelected="1" zoomScaleNormal="100" workbookViewId="0">
      <selection activeCell="F57" sqref="F57:O69"/>
    </sheetView>
  </sheetViews>
  <sheetFormatPr defaultColWidth="13.42578125" defaultRowHeight="15.75" x14ac:dyDescent="0.25"/>
  <cols>
    <col min="1" max="1" width="10" style="1" customWidth="1"/>
    <col min="2" max="2" width="13.42578125" style="1"/>
    <col min="3" max="3" width="11.28515625" style="1" customWidth="1"/>
    <col min="4" max="4" width="11.42578125" style="1" customWidth="1"/>
    <col min="5" max="5" width="10.7109375" style="1" customWidth="1"/>
    <col min="6" max="6" width="13.42578125" style="1"/>
    <col min="7" max="8" width="11.140625" style="1" customWidth="1"/>
    <col min="9" max="9" width="11.7109375" style="1" customWidth="1"/>
    <col min="10" max="10" width="14.7109375" style="1" bestFit="1" customWidth="1"/>
    <col min="11" max="11" width="12.42578125" style="1" customWidth="1"/>
    <col min="12" max="12" width="12.140625" style="1" customWidth="1"/>
    <col min="13" max="13" width="13.140625" style="1" customWidth="1"/>
    <col min="14" max="14" width="8.85546875" style="1" customWidth="1"/>
    <col min="15" max="15" width="11.7109375" style="1" customWidth="1"/>
    <col min="16" max="16" width="10.85546875" style="1" customWidth="1"/>
    <col min="17" max="17" width="10.42578125" style="1" customWidth="1"/>
    <col min="18" max="18" width="11.42578125" style="1" customWidth="1"/>
    <col min="19" max="19" width="13.42578125" style="1"/>
    <col min="20" max="20" width="10.42578125" style="1" customWidth="1"/>
    <col min="21" max="21" width="11.140625" style="1" customWidth="1"/>
    <col min="22" max="22" width="11.28515625" style="1" customWidth="1"/>
    <col min="23" max="23" width="11" style="1" customWidth="1"/>
    <col min="24" max="24" width="10.28515625" style="1" customWidth="1"/>
    <col min="25" max="25" width="10.42578125" style="1" customWidth="1"/>
    <col min="26" max="26" width="9.42578125" style="1" customWidth="1"/>
    <col min="27" max="27" width="14" style="1" customWidth="1"/>
    <col min="28" max="28" width="9.28515625" style="1" customWidth="1"/>
    <col min="29" max="29" width="8.5703125" style="1" customWidth="1"/>
    <col min="30" max="30" width="10.140625" style="1" customWidth="1"/>
    <col min="31" max="31" width="8.28515625" style="1" customWidth="1"/>
    <col min="32" max="32" width="10.140625" style="1" customWidth="1"/>
    <col min="33" max="33" width="11.140625" style="1" customWidth="1"/>
    <col min="34" max="34" width="10.5703125" style="1" customWidth="1"/>
    <col min="35" max="35" width="13.42578125" style="1"/>
    <col min="36" max="36" width="11.7109375" style="1" customWidth="1"/>
    <col min="37" max="37" width="10.140625" style="1" customWidth="1"/>
    <col min="38" max="38" width="11.140625" style="1" customWidth="1"/>
    <col min="39" max="39" width="10.42578125" style="1" customWidth="1"/>
    <col min="40" max="40" width="11.5703125" style="1" customWidth="1"/>
    <col min="41" max="41" width="13.42578125" style="1"/>
    <col min="42" max="42" width="11.42578125" style="1" customWidth="1"/>
    <col min="43" max="43" width="11.7109375" style="1" customWidth="1"/>
    <col min="44" max="44" width="11.85546875" style="1" customWidth="1"/>
    <col min="45" max="45" width="14" style="1" customWidth="1"/>
    <col min="46" max="46" width="13" style="1" customWidth="1"/>
    <col min="47" max="47" width="12.7109375" style="1" customWidth="1"/>
    <col min="48" max="48" width="13" style="1" customWidth="1"/>
    <col min="49" max="16384" width="13.42578125" style="1"/>
  </cols>
  <sheetData>
    <row r="1" spans="1:49" x14ac:dyDescent="0.25">
      <c r="F1" s="1" t="s">
        <v>38</v>
      </c>
    </row>
    <row r="2" spans="1:49" x14ac:dyDescent="0.25">
      <c r="A2" s="1" t="s">
        <v>16</v>
      </c>
      <c r="N2" s="1" t="s">
        <v>10</v>
      </c>
    </row>
    <row r="3" spans="1:49" x14ac:dyDescent="0.25">
      <c r="S3" s="1" t="s">
        <v>15</v>
      </c>
    </row>
    <row r="4" spans="1:49" ht="143.25" customHeight="1" x14ac:dyDescent="0.25">
      <c r="A4" s="2" t="s">
        <v>11</v>
      </c>
      <c r="B4" s="3" t="s">
        <v>24</v>
      </c>
      <c r="C4" s="10" t="s">
        <v>21</v>
      </c>
      <c r="D4" s="10" t="s">
        <v>22</v>
      </c>
      <c r="E4" s="10" t="s">
        <v>23</v>
      </c>
      <c r="F4" s="3" t="s">
        <v>20</v>
      </c>
      <c r="G4" s="12" t="s">
        <v>21</v>
      </c>
      <c r="H4" s="12" t="s">
        <v>22</v>
      </c>
      <c r="I4" s="12" t="s">
        <v>23</v>
      </c>
      <c r="J4" s="3" t="s">
        <v>25</v>
      </c>
      <c r="K4" s="10" t="s">
        <v>21</v>
      </c>
      <c r="L4" s="10" t="s">
        <v>22</v>
      </c>
      <c r="M4" s="10" t="s">
        <v>23</v>
      </c>
      <c r="N4" s="3" t="s">
        <v>2</v>
      </c>
      <c r="O4" s="3" t="s">
        <v>26</v>
      </c>
      <c r="P4" s="10" t="s">
        <v>21</v>
      </c>
      <c r="Q4" s="10" t="s">
        <v>22</v>
      </c>
      <c r="R4" s="10" t="s">
        <v>23</v>
      </c>
      <c r="S4" s="3" t="s">
        <v>27</v>
      </c>
      <c r="T4" s="10" t="s">
        <v>21</v>
      </c>
      <c r="U4" s="10" t="s">
        <v>22</v>
      </c>
      <c r="V4" s="10" t="s">
        <v>23</v>
      </c>
      <c r="W4" s="3" t="s">
        <v>28</v>
      </c>
      <c r="X4" s="10" t="s">
        <v>21</v>
      </c>
      <c r="Y4" s="10" t="s">
        <v>22</v>
      </c>
      <c r="Z4" s="10" t="s">
        <v>23</v>
      </c>
      <c r="AA4" s="3" t="s">
        <v>29</v>
      </c>
      <c r="AB4" s="10" t="s">
        <v>21</v>
      </c>
      <c r="AC4" s="10" t="s">
        <v>22</v>
      </c>
      <c r="AD4" s="10" t="s">
        <v>23</v>
      </c>
      <c r="AE4" s="3" t="s">
        <v>30</v>
      </c>
      <c r="AF4" s="10" t="s">
        <v>21</v>
      </c>
      <c r="AG4" s="10" t="s">
        <v>22</v>
      </c>
      <c r="AH4" s="10" t="s">
        <v>23</v>
      </c>
      <c r="AI4" s="3" t="s">
        <v>13</v>
      </c>
      <c r="AJ4" s="3" t="s">
        <v>31</v>
      </c>
      <c r="AK4" s="10" t="s">
        <v>21</v>
      </c>
      <c r="AL4" s="10" t="s">
        <v>22</v>
      </c>
      <c r="AM4" s="10" t="s">
        <v>23</v>
      </c>
      <c r="AN4" s="3" t="s">
        <v>14</v>
      </c>
      <c r="AO4" s="3" t="s">
        <v>32</v>
      </c>
      <c r="AP4" s="10" t="s">
        <v>21</v>
      </c>
      <c r="AQ4" s="10" t="s">
        <v>22</v>
      </c>
      <c r="AR4" s="10" t="s">
        <v>23</v>
      </c>
      <c r="AS4" s="3" t="s">
        <v>6</v>
      </c>
      <c r="AT4" s="10" t="s">
        <v>21</v>
      </c>
      <c r="AU4" s="10" t="s">
        <v>22</v>
      </c>
      <c r="AV4" s="10" t="s">
        <v>23</v>
      </c>
    </row>
    <row r="5" spans="1:49" x14ac:dyDescent="0.25">
      <c r="A5" s="4">
        <v>42005</v>
      </c>
      <c r="B5" s="2">
        <v>-332720.83</v>
      </c>
      <c r="C5" s="11">
        <f>B5*0.30458446</f>
        <v>-101341.5943363018</v>
      </c>
      <c r="D5" s="11">
        <f>B5*0.238258139</f>
        <v>-79273.445762335381</v>
      </c>
      <c r="E5" s="11">
        <f>B5*0.457157401</f>
        <v>-152105.78990136285</v>
      </c>
      <c r="F5" s="20">
        <v>676332</v>
      </c>
      <c r="G5" s="13">
        <f>F5*0.30458446</f>
        <v>206000.21700072</v>
      </c>
      <c r="H5" s="13">
        <f>F5*0.238258139</f>
        <v>161141.603666148</v>
      </c>
      <c r="I5" s="13">
        <f>F5*0.457157401</f>
        <v>309190.17933313199</v>
      </c>
      <c r="J5" s="20">
        <v>452270</v>
      </c>
      <c r="K5" s="16">
        <f>J5*0.30458446</f>
        <v>137754.41372420001</v>
      </c>
      <c r="L5" s="16">
        <f>J5*0.238258139</f>
        <v>107757.00852553001</v>
      </c>
      <c r="M5" s="16">
        <f>J5*0.457157401</f>
        <v>206758.57775027002</v>
      </c>
      <c r="N5" s="5"/>
      <c r="O5" s="21">
        <v>484341</v>
      </c>
      <c r="P5" s="11">
        <f>O5*0.30458446</f>
        <v>147522.74194086</v>
      </c>
      <c r="Q5" s="11">
        <f>O5*0.238258139</f>
        <v>115398.185301399</v>
      </c>
      <c r="R5" s="11">
        <f>O5*0.457157401</f>
        <v>221420.072757741</v>
      </c>
      <c r="S5" s="2">
        <v>74928</v>
      </c>
      <c r="T5" s="17">
        <f>S5*0.30458446</f>
        <v>22821.90441888</v>
      </c>
      <c r="U5" s="17">
        <f>S5*0.238258139</f>
        <v>17852.205838992002</v>
      </c>
      <c r="V5" s="17">
        <f>S5*0.457157401</f>
        <v>34253.889742127998</v>
      </c>
      <c r="W5" s="2">
        <v>85600</v>
      </c>
      <c r="X5" s="11">
        <f>W5*0.30458446</f>
        <v>26072.429776000001</v>
      </c>
      <c r="Y5" s="11">
        <f>W5*0.238258139</f>
        <v>20394.8966984</v>
      </c>
      <c r="Z5" s="11">
        <f>W5*0.457157401</f>
        <v>39132.673525600003</v>
      </c>
      <c r="AA5" s="2">
        <v>17058.349999999999</v>
      </c>
      <c r="AB5" s="11">
        <f>AA5*0.30458446</f>
        <v>5195.7083232409996</v>
      </c>
      <c r="AC5" s="11">
        <f>AA5*0.238258139</f>
        <v>4064.2907254106499</v>
      </c>
      <c r="AD5" s="15">
        <f>AA5*0.457157401</f>
        <v>7798.3509513483496</v>
      </c>
      <c r="AE5" s="2">
        <v>67000</v>
      </c>
      <c r="AF5" s="11">
        <f>AE5*0.30458446</f>
        <v>20407.158820000001</v>
      </c>
      <c r="AG5" s="11">
        <f>AE5*0.238258139</f>
        <v>15963.295313000001</v>
      </c>
      <c r="AH5" s="11">
        <f>AE5*0.457157401</f>
        <v>30629.545867000001</v>
      </c>
      <c r="AI5" s="2"/>
      <c r="AJ5" s="5">
        <f>J5*2%</f>
        <v>9045.4</v>
      </c>
      <c r="AK5" s="11">
        <f>AJ5*0.30458446</f>
        <v>2755.0882744840001</v>
      </c>
      <c r="AL5" s="11">
        <f>AJ5*0.238258139</f>
        <v>2155.1401705106</v>
      </c>
      <c r="AM5" s="11">
        <f>AJ5*0.457157401</f>
        <v>4135.1715550053996</v>
      </c>
      <c r="AN5" s="2"/>
      <c r="AO5" s="5">
        <f>AN5+AJ5+AI5+AE5+AA5+W5+S5+O5</f>
        <v>737972.75</v>
      </c>
      <c r="AP5" s="11">
        <f>AO5*0.30458446</f>
        <v>224775.031553465</v>
      </c>
      <c r="AQ5" s="11">
        <f>AO5*0.238258139</f>
        <v>175828.01404771226</v>
      </c>
      <c r="AR5" s="11">
        <f>AO5*0.457157401</f>
        <v>337369.70439882274</v>
      </c>
      <c r="AS5" s="6">
        <f>J5-AO5+B5</f>
        <v>-618423.58000000007</v>
      </c>
      <c r="AT5" s="15">
        <f>AS5*0.30458446</f>
        <v>-188362.21216556683</v>
      </c>
      <c r="AU5" s="15">
        <f>AS5*0.238258139</f>
        <v>-147344.45128451765</v>
      </c>
      <c r="AV5" s="15">
        <f>AS5*0.457157401</f>
        <v>-282716.91654991562</v>
      </c>
    </row>
    <row r="6" spans="1:49" x14ac:dyDescent="0.25">
      <c r="A6" s="4">
        <v>42036</v>
      </c>
      <c r="B6" s="2">
        <v>-117827.4</v>
      </c>
      <c r="C6" s="11">
        <f t="shared" ref="C6:C17" si="0">B6*0.30458446</f>
        <v>-35888.395002204001</v>
      </c>
      <c r="D6" s="11">
        <f t="shared" ref="D6:D17" si="1">B6*0.238258139</f>
        <v>-28073.337047208599</v>
      </c>
      <c r="E6" s="11">
        <f t="shared" ref="E6:E17" si="2">B6*0.457157401</f>
        <v>-53865.667950587398</v>
      </c>
      <c r="F6" s="20">
        <v>676298</v>
      </c>
      <c r="G6" s="13">
        <f t="shared" ref="G6:G16" si="3">F6*0.30458446</f>
        <v>205989.86112908</v>
      </c>
      <c r="H6" s="13">
        <f t="shared" ref="H6:H16" si="4">F6*0.238258139</f>
        <v>161133.502889422</v>
      </c>
      <c r="I6" s="13">
        <f t="shared" ref="I6:I16" si="5">F6*0.457157401</f>
        <v>309174.635981498</v>
      </c>
      <c r="J6" s="20">
        <v>606564</v>
      </c>
      <c r="K6" s="16">
        <f t="shared" ref="K6:K17" si="6">J6*0.30458446</f>
        <v>184749.96839544</v>
      </c>
      <c r="L6" s="16">
        <f t="shared" ref="L6:L17" si="7">J6*0.238258139</f>
        <v>144518.80982439601</v>
      </c>
      <c r="M6" s="16">
        <f t="shared" ref="M6:M17" si="8">J6*0.457157401</f>
        <v>277295.22178016399</v>
      </c>
      <c r="N6" s="5"/>
      <c r="O6" s="21">
        <v>353166</v>
      </c>
      <c r="P6" s="11">
        <f t="shared" ref="P6:P17" si="9">O6*0.30458446</f>
        <v>107568.87540036</v>
      </c>
      <c r="Q6" s="11">
        <f t="shared" ref="Q6:Q17" si="10">O6*0.238258139</f>
        <v>84144.673918073997</v>
      </c>
      <c r="R6" s="11">
        <f t="shared" ref="R6:R17" si="11">O6*0.457157401</f>
        <v>161452.450681566</v>
      </c>
      <c r="S6" s="2">
        <v>72396</v>
      </c>
      <c r="T6" s="17">
        <f t="shared" ref="T6:T17" si="12">S6*0.30458446</f>
        <v>22050.696566160001</v>
      </c>
      <c r="U6" s="17">
        <f t="shared" ref="U6:U17" si="13">S6*0.238258139</f>
        <v>17248.936231044001</v>
      </c>
      <c r="V6" s="17">
        <f t="shared" ref="V6:V17" si="14">S6*0.457157401</f>
        <v>33096.367202795998</v>
      </c>
      <c r="W6" s="2">
        <v>85600</v>
      </c>
      <c r="X6" s="11">
        <f t="shared" ref="X6:X17" si="15">W6*0.30458446</f>
        <v>26072.429776000001</v>
      </c>
      <c r="Y6" s="11">
        <f t="shared" ref="Y6:Y17" si="16">W6*0.238258139</f>
        <v>20394.8966984</v>
      </c>
      <c r="Z6" s="11">
        <f t="shared" ref="Z6:Z17" si="17">W6*0.457157401</f>
        <v>39132.673525600003</v>
      </c>
      <c r="AA6" s="2">
        <v>17058.349999999999</v>
      </c>
      <c r="AB6" s="11">
        <f t="shared" ref="AB6:AB17" si="18">AA6*0.30458446</f>
        <v>5195.7083232409996</v>
      </c>
      <c r="AC6" s="11">
        <f t="shared" ref="AC6:AC17" si="19">AA6*0.238258139</f>
        <v>4064.2907254106499</v>
      </c>
      <c r="AD6" s="15">
        <f t="shared" ref="AD6:AD17" si="20">AA6*0.457157401</f>
        <v>7798.3509513483496</v>
      </c>
      <c r="AE6" s="2">
        <v>67000</v>
      </c>
      <c r="AF6" s="11">
        <f t="shared" ref="AF6:AF17" si="21">AE6*0.30458446</f>
        <v>20407.158820000001</v>
      </c>
      <c r="AG6" s="11">
        <f t="shared" ref="AG6:AG17" si="22">AE6*0.238258139</f>
        <v>15963.295313000001</v>
      </c>
      <c r="AH6" s="11">
        <f t="shared" ref="AH6:AH17" si="23">AE6*0.457157401</f>
        <v>30629.545867000001</v>
      </c>
      <c r="AI6" s="2"/>
      <c r="AJ6" s="5">
        <f t="shared" ref="AJ6:AJ16" si="24">J6*2%</f>
        <v>12131.28</v>
      </c>
      <c r="AK6" s="11">
        <f t="shared" ref="AK6:AK17" si="25">AJ6*0.30458446</f>
        <v>3694.9993679088002</v>
      </c>
      <c r="AL6" s="11">
        <f t="shared" ref="AL6:AL17" si="26">AJ6*0.238258139</f>
        <v>2890.3761964879204</v>
      </c>
      <c r="AM6" s="11">
        <f t="shared" ref="AM6:AM17" si="27">AJ6*0.457157401</f>
        <v>5545.9044356032809</v>
      </c>
      <c r="AN6" s="2"/>
      <c r="AO6" s="2">
        <f t="shared" ref="AO6:AO17" si="28">AN6+AJ6+AI6+AE6+AA6+W6+S6+O6</f>
        <v>607351.63</v>
      </c>
      <c r="AP6" s="11">
        <f t="shared" ref="AP6:AP17" si="29">AO6*0.30458446</f>
        <v>184989.86825366979</v>
      </c>
      <c r="AQ6" s="11">
        <f t="shared" ref="AQ6:AQ17" si="30">AO6*0.238258139</f>
        <v>144706.46908241659</v>
      </c>
      <c r="AR6" s="11">
        <f t="shared" ref="AR6:AR17" si="31">AO6*0.457157401</f>
        <v>277655.29266391363</v>
      </c>
      <c r="AS6" s="6">
        <f t="shared" ref="AS6:AS17" si="32">J6-AO6+B6</f>
        <v>-118615.03</v>
      </c>
      <c r="AT6" s="15">
        <f t="shared" ref="AT6:AT17" si="33">AS6*0.30458446</f>
        <v>-36128.294860433802</v>
      </c>
      <c r="AU6" s="15">
        <f t="shared" ref="AU6:AU17" si="34">AS6*0.238258139</f>
        <v>-28260.996305229171</v>
      </c>
      <c r="AV6" s="15">
        <f t="shared" ref="AV6:AV17" si="35">AS6*0.457157401</f>
        <v>-54225.738834337033</v>
      </c>
      <c r="AW6" s="7"/>
    </row>
    <row r="7" spans="1:49" x14ac:dyDescent="0.25">
      <c r="A7" s="4">
        <v>42064</v>
      </c>
      <c r="B7" s="2">
        <v>-118463.21</v>
      </c>
      <c r="C7" s="11">
        <f t="shared" si="0"/>
        <v>-36082.052847716601</v>
      </c>
      <c r="D7" s="11">
        <f t="shared" si="1"/>
        <v>-28224.823954566193</v>
      </c>
      <c r="E7" s="11">
        <f t="shared" si="2"/>
        <v>-54156.333197717213</v>
      </c>
      <c r="F7" s="20">
        <v>676298</v>
      </c>
      <c r="G7" s="13">
        <f t="shared" si="3"/>
        <v>205989.86112908</v>
      </c>
      <c r="H7" s="13">
        <f t="shared" si="4"/>
        <v>161133.502889422</v>
      </c>
      <c r="I7" s="13">
        <f t="shared" si="5"/>
        <v>309174.635981498</v>
      </c>
      <c r="J7" s="20">
        <v>713110</v>
      </c>
      <c r="K7" s="16">
        <f t="shared" si="6"/>
        <v>217202.22427060001</v>
      </c>
      <c r="L7" s="16">
        <f t="shared" si="7"/>
        <v>169904.26150229</v>
      </c>
      <c r="M7" s="16">
        <f t="shared" si="8"/>
        <v>326003.51422711002</v>
      </c>
      <c r="N7" s="5"/>
      <c r="O7" s="21">
        <v>483911</v>
      </c>
      <c r="P7" s="11">
        <f t="shared" si="9"/>
        <v>147391.77062306</v>
      </c>
      <c r="Q7" s="11">
        <f t="shared" si="10"/>
        <v>115295.73430162901</v>
      </c>
      <c r="R7" s="11">
        <f t="shared" si="11"/>
        <v>221223.49507531102</v>
      </c>
      <c r="S7" s="2">
        <v>74505</v>
      </c>
      <c r="T7" s="17">
        <f t="shared" si="12"/>
        <v>22693.0651923</v>
      </c>
      <c r="U7" s="17">
        <f t="shared" si="13"/>
        <v>17751.422646195002</v>
      </c>
      <c r="V7" s="17">
        <f t="shared" si="14"/>
        <v>34060.512161505001</v>
      </c>
      <c r="W7" s="2">
        <v>85600</v>
      </c>
      <c r="X7" s="11">
        <f t="shared" si="15"/>
        <v>26072.429776000001</v>
      </c>
      <c r="Y7" s="11">
        <f t="shared" si="16"/>
        <v>20394.8966984</v>
      </c>
      <c r="Z7" s="11">
        <f t="shared" si="17"/>
        <v>39132.673525600003</v>
      </c>
      <c r="AA7" s="2">
        <v>17058.349999999999</v>
      </c>
      <c r="AB7" s="11">
        <f t="shared" si="18"/>
        <v>5195.7083232409996</v>
      </c>
      <c r="AC7" s="11">
        <f t="shared" si="19"/>
        <v>4064.2907254106499</v>
      </c>
      <c r="AD7" s="15">
        <f t="shared" si="20"/>
        <v>7798.3509513483496</v>
      </c>
      <c r="AE7" s="2">
        <v>67000</v>
      </c>
      <c r="AF7" s="11">
        <f t="shared" si="21"/>
        <v>20407.158820000001</v>
      </c>
      <c r="AG7" s="11">
        <f t="shared" si="22"/>
        <v>15963.295313000001</v>
      </c>
      <c r="AH7" s="11">
        <f t="shared" si="23"/>
        <v>30629.545867000001</v>
      </c>
      <c r="AI7" s="2"/>
      <c r="AJ7" s="5">
        <f t="shared" si="24"/>
        <v>14262.2</v>
      </c>
      <c r="AK7" s="11">
        <f t="shared" si="25"/>
        <v>4344.0444854120005</v>
      </c>
      <c r="AL7" s="11">
        <f t="shared" si="26"/>
        <v>3398.0852300458005</v>
      </c>
      <c r="AM7" s="11">
        <f t="shared" si="27"/>
        <v>6520.0702845422002</v>
      </c>
      <c r="AN7" s="2"/>
      <c r="AO7" s="2">
        <f t="shared" si="28"/>
        <v>742336.55</v>
      </c>
      <c r="AP7" s="11">
        <f t="shared" si="29"/>
        <v>226104.17722001302</v>
      </c>
      <c r="AQ7" s="11">
        <f t="shared" si="30"/>
        <v>176867.72491468047</v>
      </c>
      <c r="AR7" s="11">
        <f t="shared" si="31"/>
        <v>339364.64786530659</v>
      </c>
      <c r="AS7" s="6">
        <f t="shared" si="32"/>
        <v>-147689.76000000007</v>
      </c>
      <c r="AT7" s="15">
        <f t="shared" si="33"/>
        <v>-44984.005797129619</v>
      </c>
      <c r="AU7" s="15">
        <f t="shared" si="34"/>
        <v>-35188.287366956654</v>
      </c>
      <c r="AV7" s="15">
        <f t="shared" si="35"/>
        <v>-67517.466835913787</v>
      </c>
    </row>
    <row r="8" spans="1:49" x14ac:dyDescent="0.25">
      <c r="A8" s="4">
        <v>42095</v>
      </c>
      <c r="B8" s="2">
        <v>-32479.94</v>
      </c>
      <c r="C8" s="11">
        <f t="shared" si="0"/>
        <v>-9892.8849857324003</v>
      </c>
      <c r="D8" s="11">
        <f t="shared" si="1"/>
        <v>-7738.6100592316598</v>
      </c>
      <c r="E8" s="11">
        <f t="shared" si="2"/>
        <v>-14848.44495503594</v>
      </c>
      <c r="F8" s="20">
        <v>676298</v>
      </c>
      <c r="G8" s="13">
        <f t="shared" si="3"/>
        <v>205989.86112908</v>
      </c>
      <c r="H8" s="13">
        <f t="shared" si="4"/>
        <v>161133.502889422</v>
      </c>
      <c r="I8" s="13">
        <f t="shared" si="5"/>
        <v>309174.635981498</v>
      </c>
      <c r="J8" s="20">
        <v>587391</v>
      </c>
      <c r="K8" s="16">
        <f t="shared" si="6"/>
        <v>178910.17054386</v>
      </c>
      <c r="L8" s="16">
        <f t="shared" si="7"/>
        <v>139950.68652534901</v>
      </c>
      <c r="M8" s="16">
        <f t="shared" si="8"/>
        <v>268530.14293079101</v>
      </c>
      <c r="N8" s="5"/>
      <c r="O8" s="21">
        <v>441540</v>
      </c>
      <c r="P8" s="11">
        <f t="shared" si="9"/>
        <v>134486.2224684</v>
      </c>
      <c r="Q8" s="11">
        <f t="shared" si="10"/>
        <v>105200.49869406001</v>
      </c>
      <c r="R8" s="11">
        <f t="shared" si="11"/>
        <v>201853.27883754001</v>
      </c>
      <c r="S8" s="2">
        <v>218561</v>
      </c>
      <c r="T8" s="17">
        <f t="shared" si="12"/>
        <v>66570.284162059994</v>
      </c>
      <c r="U8" s="17">
        <f t="shared" si="13"/>
        <v>52073.937117979003</v>
      </c>
      <c r="V8" s="17">
        <f t="shared" si="14"/>
        <v>99916.778719961003</v>
      </c>
      <c r="W8" s="2">
        <v>85600</v>
      </c>
      <c r="X8" s="11">
        <f t="shared" si="15"/>
        <v>26072.429776000001</v>
      </c>
      <c r="Y8" s="11">
        <f t="shared" si="16"/>
        <v>20394.8966984</v>
      </c>
      <c r="Z8" s="11">
        <f t="shared" si="17"/>
        <v>39132.673525600003</v>
      </c>
      <c r="AA8" s="2">
        <v>17058.349999999999</v>
      </c>
      <c r="AB8" s="11">
        <f t="shared" si="18"/>
        <v>5195.7083232409996</v>
      </c>
      <c r="AC8" s="11">
        <f t="shared" si="19"/>
        <v>4064.2907254106499</v>
      </c>
      <c r="AD8" s="15">
        <f t="shared" si="20"/>
        <v>7798.3509513483496</v>
      </c>
      <c r="AE8" s="2">
        <v>67000</v>
      </c>
      <c r="AF8" s="11">
        <f t="shared" si="21"/>
        <v>20407.158820000001</v>
      </c>
      <c r="AG8" s="11">
        <f t="shared" si="22"/>
        <v>15963.295313000001</v>
      </c>
      <c r="AH8" s="11">
        <f t="shared" si="23"/>
        <v>30629.545867000001</v>
      </c>
      <c r="AI8" s="2"/>
      <c r="AJ8" s="5">
        <f t="shared" si="24"/>
        <v>11747.82</v>
      </c>
      <c r="AK8" s="11">
        <f t="shared" si="25"/>
        <v>3578.2034108772</v>
      </c>
      <c r="AL8" s="11">
        <f t="shared" si="26"/>
        <v>2799.0137305069802</v>
      </c>
      <c r="AM8" s="11">
        <f t="shared" si="27"/>
        <v>5370.60285861582</v>
      </c>
      <c r="AN8" s="2"/>
      <c r="AO8" s="2">
        <f t="shared" si="28"/>
        <v>841507.17</v>
      </c>
      <c r="AP8" s="11">
        <f t="shared" si="29"/>
        <v>256310.0069605782</v>
      </c>
      <c r="AQ8" s="11">
        <f t="shared" si="30"/>
        <v>200495.93227935664</v>
      </c>
      <c r="AR8" s="11">
        <f t="shared" si="31"/>
        <v>384701.2307600652</v>
      </c>
      <c r="AS8" s="6">
        <f t="shared" si="32"/>
        <v>-286596.11000000004</v>
      </c>
      <c r="AT8" s="15">
        <f t="shared" si="33"/>
        <v>-87292.72140245061</v>
      </c>
      <c r="AU8" s="15">
        <f t="shared" si="34"/>
        <v>-68283.855813239308</v>
      </c>
      <c r="AV8" s="15">
        <f t="shared" si="35"/>
        <v>-131019.53278431014</v>
      </c>
    </row>
    <row r="9" spans="1:49" x14ac:dyDescent="0.25">
      <c r="A9" s="4">
        <v>42125</v>
      </c>
      <c r="B9" s="2">
        <v>-380842.89</v>
      </c>
      <c r="C9" s="11">
        <f t="shared" si="0"/>
        <v>-115998.8259954894</v>
      </c>
      <c r="D9" s="11">
        <f t="shared" si="1"/>
        <v>-90738.918222781722</v>
      </c>
      <c r="E9" s="11">
        <f t="shared" si="2"/>
        <v>-174105.1457817289</v>
      </c>
      <c r="F9" s="20">
        <v>679911</v>
      </c>
      <c r="G9" s="13">
        <f t="shared" si="3"/>
        <v>207090.32478306</v>
      </c>
      <c r="H9" s="13">
        <f t="shared" si="4"/>
        <v>161994.32954562901</v>
      </c>
      <c r="I9" s="13">
        <f t="shared" si="5"/>
        <v>310826.34567131102</v>
      </c>
      <c r="J9" s="20">
        <v>631797</v>
      </c>
      <c r="K9" s="16">
        <f t="shared" si="6"/>
        <v>192435.54807461999</v>
      </c>
      <c r="L9" s="16">
        <f t="shared" si="7"/>
        <v>150530.77744578299</v>
      </c>
      <c r="M9" s="16">
        <f t="shared" si="8"/>
        <v>288830.67447959702</v>
      </c>
      <c r="N9" s="5"/>
      <c r="O9" s="21">
        <v>388821</v>
      </c>
      <c r="P9" s="11">
        <f t="shared" si="9"/>
        <v>118428.83432166</v>
      </c>
      <c r="Q9" s="11">
        <f t="shared" si="10"/>
        <v>92639.767864119</v>
      </c>
      <c r="R9" s="11">
        <f t="shared" si="11"/>
        <v>177752.39781422101</v>
      </c>
      <c r="S9" s="2">
        <v>72227</v>
      </c>
      <c r="T9" s="17">
        <f t="shared" si="12"/>
        <v>21999.221792420001</v>
      </c>
      <c r="U9" s="17">
        <f t="shared" si="13"/>
        <v>17208.670605553001</v>
      </c>
      <c r="V9" s="17">
        <f t="shared" si="14"/>
        <v>33019.107602027005</v>
      </c>
      <c r="W9" s="2">
        <v>85600</v>
      </c>
      <c r="X9" s="11">
        <f t="shared" si="15"/>
        <v>26072.429776000001</v>
      </c>
      <c r="Y9" s="11">
        <f t="shared" si="16"/>
        <v>20394.8966984</v>
      </c>
      <c r="Z9" s="11">
        <f t="shared" si="17"/>
        <v>39132.673525600003</v>
      </c>
      <c r="AA9" s="2">
        <v>17058.349999999999</v>
      </c>
      <c r="AB9" s="11">
        <f t="shared" si="18"/>
        <v>5195.7083232409996</v>
      </c>
      <c r="AC9" s="11">
        <f t="shared" si="19"/>
        <v>4064.2907254106499</v>
      </c>
      <c r="AD9" s="15">
        <f t="shared" si="20"/>
        <v>7798.3509513483496</v>
      </c>
      <c r="AE9" s="2">
        <v>67000</v>
      </c>
      <c r="AF9" s="11">
        <f t="shared" si="21"/>
        <v>20407.158820000001</v>
      </c>
      <c r="AG9" s="11">
        <f t="shared" si="22"/>
        <v>15963.295313000001</v>
      </c>
      <c r="AH9" s="11">
        <f t="shared" si="23"/>
        <v>30629.545867000001</v>
      </c>
      <c r="AI9" s="2"/>
      <c r="AJ9" s="5">
        <f t="shared" si="24"/>
        <v>12635.94</v>
      </c>
      <c r="AK9" s="11">
        <f t="shared" si="25"/>
        <v>3848.7109614924002</v>
      </c>
      <c r="AL9" s="11">
        <f t="shared" si="26"/>
        <v>3010.6155489156604</v>
      </c>
      <c r="AM9" s="11">
        <f t="shared" si="27"/>
        <v>5776.6134895919404</v>
      </c>
      <c r="AN9" s="2"/>
      <c r="AO9" s="2">
        <f t="shared" si="28"/>
        <v>643342.29</v>
      </c>
      <c r="AP9" s="11">
        <f t="shared" si="29"/>
        <v>195952.06399481342</v>
      </c>
      <c r="AQ9" s="11">
        <f t="shared" si="30"/>
        <v>153281.53675539832</v>
      </c>
      <c r="AR9" s="11">
        <f t="shared" si="31"/>
        <v>294108.68924978829</v>
      </c>
      <c r="AS9" s="6">
        <f t="shared" si="32"/>
        <v>-392388.18000000005</v>
      </c>
      <c r="AT9" s="15">
        <f t="shared" si="33"/>
        <v>-119515.34191568282</v>
      </c>
      <c r="AU9" s="15">
        <f t="shared" si="34"/>
        <v>-93489.677532397036</v>
      </c>
      <c r="AV9" s="15">
        <f t="shared" si="35"/>
        <v>-179383.16055192021</v>
      </c>
    </row>
    <row r="10" spans="1:49" x14ac:dyDescent="0.25">
      <c r="A10" s="4">
        <v>42156</v>
      </c>
      <c r="B10" s="2">
        <v>-63376.94</v>
      </c>
      <c r="C10" s="11">
        <f t="shared" si="0"/>
        <v>-19303.631046352402</v>
      </c>
      <c r="D10" s="11">
        <f t="shared" si="1"/>
        <v>-15100.071779914661</v>
      </c>
      <c r="E10" s="11">
        <f t="shared" si="2"/>
        <v>-28973.237173732941</v>
      </c>
      <c r="F10" s="20">
        <v>681042</v>
      </c>
      <c r="G10" s="13">
        <f t="shared" si="3"/>
        <v>207434.80980732001</v>
      </c>
      <c r="H10" s="13">
        <f t="shared" si="4"/>
        <v>162263.79950083801</v>
      </c>
      <c r="I10" s="13">
        <f t="shared" si="5"/>
        <v>311343.39069184201</v>
      </c>
      <c r="J10" s="20">
        <v>755417</v>
      </c>
      <c r="K10" s="16">
        <f t="shared" si="6"/>
        <v>230088.27901982001</v>
      </c>
      <c r="L10" s="16">
        <f t="shared" si="7"/>
        <v>179984.248588963</v>
      </c>
      <c r="M10" s="16">
        <f t="shared" si="8"/>
        <v>345344.47239121702</v>
      </c>
      <c r="N10" s="5"/>
      <c r="O10" s="2">
        <v>450260</v>
      </c>
      <c r="P10" s="11">
        <f t="shared" si="9"/>
        <v>137142.19895960001</v>
      </c>
      <c r="Q10" s="11">
        <f t="shared" si="10"/>
        <v>107278.10966614001</v>
      </c>
      <c r="R10" s="11">
        <f t="shared" si="11"/>
        <v>205839.69137426</v>
      </c>
      <c r="S10" s="2">
        <v>79071</v>
      </c>
      <c r="T10" s="17">
        <f t="shared" si="12"/>
        <v>24083.79783666</v>
      </c>
      <c r="U10" s="17">
        <f t="shared" si="13"/>
        <v>18839.309308869</v>
      </c>
      <c r="V10" s="17">
        <f t="shared" si="14"/>
        <v>36147.892854471</v>
      </c>
      <c r="W10" s="2">
        <v>85600</v>
      </c>
      <c r="X10" s="11">
        <f t="shared" si="15"/>
        <v>26072.429776000001</v>
      </c>
      <c r="Y10" s="11">
        <f t="shared" si="16"/>
        <v>20394.8966984</v>
      </c>
      <c r="Z10" s="11">
        <f t="shared" si="17"/>
        <v>39132.673525600003</v>
      </c>
      <c r="AA10" s="2">
        <v>17058.349999999999</v>
      </c>
      <c r="AB10" s="11">
        <f t="shared" si="18"/>
        <v>5195.7083232409996</v>
      </c>
      <c r="AC10" s="11">
        <f t="shared" si="19"/>
        <v>4064.2907254106499</v>
      </c>
      <c r="AD10" s="15">
        <f t="shared" si="20"/>
        <v>7798.3509513483496</v>
      </c>
      <c r="AE10" s="2">
        <v>67000</v>
      </c>
      <c r="AF10" s="11">
        <f t="shared" si="21"/>
        <v>20407.158820000001</v>
      </c>
      <c r="AG10" s="11">
        <f t="shared" si="22"/>
        <v>15963.295313000001</v>
      </c>
      <c r="AH10" s="11">
        <f t="shared" si="23"/>
        <v>30629.545867000001</v>
      </c>
      <c r="AI10" s="2"/>
      <c r="AJ10" s="5">
        <f t="shared" si="24"/>
        <v>15108.34</v>
      </c>
      <c r="AK10" s="11">
        <f t="shared" si="25"/>
        <v>4601.7655803963999</v>
      </c>
      <c r="AL10" s="11">
        <f t="shared" si="26"/>
        <v>3599.6849717792602</v>
      </c>
      <c r="AM10" s="11">
        <f t="shared" si="27"/>
        <v>6906.8894478243401</v>
      </c>
      <c r="AN10" s="2"/>
      <c r="AO10" s="2">
        <f t="shared" si="28"/>
        <v>714097.69</v>
      </c>
      <c r="AP10" s="11">
        <f t="shared" si="29"/>
        <v>217503.05929589737</v>
      </c>
      <c r="AQ10" s="11">
        <f t="shared" si="30"/>
        <v>170139.5866835989</v>
      </c>
      <c r="AR10" s="11">
        <f t="shared" si="31"/>
        <v>326455.0440205037</v>
      </c>
      <c r="AS10" s="6">
        <f t="shared" si="32"/>
        <v>-22057.629999999946</v>
      </c>
      <c r="AT10" s="15">
        <f t="shared" si="33"/>
        <v>-6718.4113224297835</v>
      </c>
      <c r="AU10" s="15">
        <f t="shared" si="34"/>
        <v>-5255.4098745505571</v>
      </c>
      <c r="AV10" s="15">
        <f t="shared" si="35"/>
        <v>-10083.808803019607</v>
      </c>
    </row>
    <row r="11" spans="1:49" x14ac:dyDescent="0.25">
      <c r="A11" s="4">
        <v>42186</v>
      </c>
      <c r="B11" s="2">
        <v>192380.03</v>
      </c>
      <c r="C11" s="11">
        <f t="shared" si="0"/>
        <v>58595.967552333801</v>
      </c>
      <c r="D11" s="11">
        <f t="shared" si="1"/>
        <v>45836.107928564168</v>
      </c>
      <c r="E11" s="11">
        <f t="shared" si="2"/>
        <v>87947.95451910203</v>
      </c>
      <c r="F11" s="20">
        <v>682472</v>
      </c>
      <c r="G11" s="13">
        <f t="shared" si="3"/>
        <v>207870.36558511999</v>
      </c>
      <c r="H11" s="13">
        <f t="shared" si="4"/>
        <v>162604.50863960802</v>
      </c>
      <c r="I11" s="13">
        <f t="shared" si="5"/>
        <v>311997.12577527203</v>
      </c>
      <c r="J11" s="20">
        <v>722336</v>
      </c>
      <c r="K11" s="16">
        <f t="shared" si="6"/>
        <v>220012.32049856</v>
      </c>
      <c r="L11" s="16">
        <f t="shared" si="7"/>
        <v>172102.43109270401</v>
      </c>
      <c r="M11" s="16">
        <f t="shared" si="8"/>
        <v>330221.24840873602</v>
      </c>
      <c r="N11" s="5"/>
      <c r="O11" s="2">
        <v>466679</v>
      </c>
      <c r="P11" s="11">
        <f t="shared" si="9"/>
        <v>142143.17120834001</v>
      </c>
      <c r="Q11" s="11">
        <f t="shared" si="10"/>
        <v>111190.07005038101</v>
      </c>
      <c r="R11" s="11">
        <f t="shared" si="11"/>
        <v>213345.75874127902</v>
      </c>
      <c r="S11" s="2">
        <v>75862</v>
      </c>
      <c r="T11" s="17">
        <f t="shared" si="12"/>
        <v>23106.386304520001</v>
      </c>
      <c r="U11" s="17">
        <f t="shared" si="13"/>
        <v>18074.738940817999</v>
      </c>
      <c r="V11" s="17">
        <f t="shared" si="14"/>
        <v>34680.874754662</v>
      </c>
      <c r="W11" s="2">
        <v>85600</v>
      </c>
      <c r="X11" s="11">
        <f t="shared" si="15"/>
        <v>26072.429776000001</v>
      </c>
      <c r="Y11" s="11">
        <f t="shared" si="16"/>
        <v>20394.8966984</v>
      </c>
      <c r="Z11" s="11">
        <f t="shared" si="17"/>
        <v>39132.673525600003</v>
      </c>
      <c r="AA11" s="2">
        <v>17058.349999999999</v>
      </c>
      <c r="AB11" s="11">
        <f t="shared" si="18"/>
        <v>5195.7083232409996</v>
      </c>
      <c r="AC11" s="11">
        <f t="shared" si="19"/>
        <v>4064.2907254106499</v>
      </c>
      <c r="AD11" s="15">
        <f t="shared" si="20"/>
        <v>7798.3509513483496</v>
      </c>
      <c r="AE11" s="2">
        <v>67000</v>
      </c>
      <c r="AF11" s="11">
        <f t="shared" si="21"/>
        <v>20407.158820000001</v>
      </c>
      <c r="AG11" s="11">
        <f t="shared" si="22"/>
        <v>15963.295313000001</v>
      </c>
      <c r="AH11" s="11">
        <f t="shared" si="23"/>
        <v>30629.545867000001</v>
      </c>
      <c r="AI11" s="2"/>
      <c r="AJ11" s="5">
        <f t="shared" si="24"/>
        <v>14446.720000000001</v>
      </c>
      <c r="AK11" s="11">
        <f t="shared" si="25"/>
        <v>4400.2464099712006</v>
      </c>
      <c r="AL11" s="11">
        <f t="shared" si="26"/>
        <v>3442.0486218540805</v>
      </c>
      <c r="AM11" s="11">
        <f t="shared" si="27"/>
        <v>6604.4249681747206</v>
      </c>
      <c r="AN11" s="2"/>
      <c r="AO11" s="2">
        <f t="shared" si="28"/>
        <v>726646.07000000007</v>
      </c>
      <c r="AP11" s="11">
        <f t="shared" si="29"/>
        <v>221325.10084207222</v>
      </c>
      <c r="AQ11" s="11">
        <f t="shared" si="30"/>
        <v>173129.34034986375</v>
      </c>
      <c r="AR11" s="11">
        <f t="shared" si="31"/>
        <v>332191.6288080641</v>
      </c>
      <c r="AS11" s="6">
        <f t="shared" si="32"/>
        <v>188069.95999999993</v>
      </c>
      <c r="AT11" s="15">
        <f t="shared" si="33"/>
        <v>57283.187208821582</v>
      </c>
      <c r="AU11" s="15">
        <f t="shared" si="34"/>
        <v>44809.198671404425</v>
      </c>
      <c r="AV11" s="15">
        <f t="shared" si="35"/>
        <v>85977.574119773926</v>
      </c>
    </row>
    <row r="12" spans="1:49" x14ac:dyDescent="0.25">
      <c r="A12" s="4">
        <v>42217</v>
      </c>
      <c r="B12" s="2">
        <v>-201622.25</v>
      </c>
      <c r="C12" s="11">
        <f t="shared" si="0"/>
        <v>-61411.004140235003</v>
      </c>
      <c r="D12" s="11">
        <f t="shared" si="1"/>
        <v>-48038.142065992753</v>
      </c>
      <c r="E12" s="11">
        <f t="shared" si="2"/>
        <v>-92173.103793772258</v>
      </c>
      <c r="F12" s="20">
        <v>680731</v>
      </c>
      <c r="G12" s="13">
        <f t="shared" si="3"/>
        <v>207340.08404026</v>
      </c>
      <c r="H12" s="13">
        <f t="shared" si="4"/>
        <v>162189.70121960901</v>
      </c>
      <c r="I12" s="13">
        <f t="shared" si="5"/>
        <v>311201.21474013099</v>
      </c>
      <c r="J12" s="20">
        <v>600134</v>
      </c>
      <c r="K12" s="16">
        <f t="shared" si="6"/>
        <v>182791.49031764001</v>
      </c>
      <c r="L12" s="16">
        <f t="shared" si="7"/>
        <v>142986.809990626</v>
      </c>
      <c r="M12" s="16">
        <f t="shared" si="8"/>
        <v>274355.69969173399</v>
      </c>
      <c r="N12" s="5"/>
      <c r="O12" s="2">
        <v>349097</v>
      </c>
      <c r="P12" s="11">
        <f t="shared" si="9"/>
        <v>106329.52123262</v>
      </c>
      <c r="Q12" s="11">
        <f t="shared" si="10"/>
        <v>83175.201550483005</v>
      </c>
      <c r="R12" s="11">
        <f t="shared" si="11"/>
        <v>159592.277216897</v>
      </c>
      <c r="S12" s="2">
        <v>71103</v>
      </c>
      <c r="T12" s="17">
        <f t="shared" si="12"/>
        <v>21656.86885938</v>
      </c>
      <c r="U12" s="17">
        <f t="shared" si="13"/>
        <v>16940.868457316999</v>
      </c>
      <c r="V12" s="17">
        <f t="shared" si="14"/>
        <v>32505.262683303001</v>
      </c>
      <c r="W12" s="2">
        <v>85600</v>
      </c>
      <c r="X12" s="11">
        <f t="shared" si="15"/>
        <v>26072.429776000001</v>
      </c>
      <c r="Y12" s="11">
        <f t="shared" si="16"/>
        <v>20394.8966984</v>
      </c>
      <c r="Z12" s="11">
        <f t="shared" si="17"/>
        <v>39132.673525600003</v>
      </c>
      <c r="AA12" s="2">
        <v>17058.349999999999</v>
      </c>
      <c r="AB12" s="11">
        <f t="shared" si="18"/>
        <v>5195.7083232409996</v>
      </c>
      <c r="AC12" s="11">
        <f t="shared" si="19"/>
        <v>4064.2907254106499</v>
      </c>
      <c r="AD12" s="15">
        <f t="shared" si="20"/>
        <v>7798.3509513483496</v>
      </c>
      <c r="AE12" s="2">
        <v>67000</v>
      </c>
      <c r="AF12" s="11">
        <f t="shared" si="21"/>
        <v>20407.158820000001</v>
      </c>
      <c r="AG12" s="11">
        <f t="shared" si="22"/>
        <v>15963.295313000001</v>
      </c>
      <c r="AH12" s="11">
        <f t="shared" si="23"/>
        <v>30629.545867000001</v>
      </c>
      <c r="AI12" s="2"/>
      <c r="AJ12" s="5">
        <f t="shared" si="24"/>
        <v>12002.68</v>
      </c>
      <c r="AK12" s="11">
        <f t="shared" si="25"/>
        <v>3655.8298063528</v>
      </c>
      <c r="AL12" s="11">
        <f t="shared" si="26"/>
        <v>2859.7361998125202</v>
      </c>
      <c r="AM12" s="11">
        <f t="shared" si="27"/>
        <v>5487.1139938346805</v>
      </c>
      <c r="AN12" s="2"/>
      <c r="AO12" s="2">
        <f t="shared" si="28"/>
        <v>601861.03</v>
      </c>
      <c r="AP12" s="11">
        <f t="shared" si="29"/>
        <v>183317.5168175938</v>
      </c>
      <c r="AQ12" s="11">
        <f t="shared" si="30"/>
        <v>143398.28894442317</v>
      </c>
      <c r="AR12" s="11">
        <f t="shared" si="31"/>
        <v>275145.22423798306</v>
      </c>
      <c r="AS12" s="6">
        <f t="shared" si="32"/>
        <v>-203349.28000000003</v>
      </c>
      <c r="AT12" s="15">
        <f t="shared" si="33"/>
        <v>-61937.030640188808</v>
      </c>
      <c r="AU12" s="15">
        <f t="shared" si="34"/>
        <v>-48449.621019789927</v>
      </c>
      <c r="AV12" s="15">
        <f t="shared" si="35"/>
        <v>-92962.6283400213</v>
      </c>
    </row>
    <row r="13" spans="1:49" x14ac:dyDescent="0.25">
      <c r="A13" s="4">
        <v>42248</v>
      </c>
      <c r="B13" s="2">
        <v>102203.7</v>
      </c>
      <c r="C13" s="11">
        <f t="shared" si="0"/>
        <v>31129.658774502001</v>
      </c>
      <c r="D13" s="11">
        <f t="shared" si="1"/>
        <v>24350.8633609143</v>
      </c>
      <c r="E13" s="11">
        <f t="shared" si="2"/>
        <v>46723.177864583704</v>
      </c>
      <c r="F13" s="20">
        <v>680310</v>
      </c>
      <c r="G13" s="13">
        <f t="shared" si="3"/>
        <v>207211.85398260001</v>
      </c>
      <c r="H13" s="13">
        <f t="shared" si="4"/>
        <v>162089.39454308999</v>
      </c>
      <c r="I13" s="13">
        <f t="shared" si="5"/>
        <v>311008.75147431</v>
      </c>
      <c r="J13" s="20">
        <v>749359</v>
      </c>
      <c r="K13" s="16">
        <f t="shared" si="6"/>
        <v>228243.10636114</v>
      </c>
      <c r="L13" s="16">
        <f t="shared" si="7"/>
        <v>178540.88078290102</v>
      </c>
      <c r="M13" s="16">
        <f t="shared" si="8"/>
        <v>342575.01285595901</v>
      </c>
      <c r="N13" s="5"/>
      <c r="O13" s="2">
        <v>363767</v>
      </c>
      <c r="P13" s="11">
        <f t="shared" si="9"/>
        <v>110797.77526082</v>
      </c>
      <c r="Q13" s="11">
        <f t="shared" si="10"/>
        <v>86670.448449613003</v>
      </c>
      <c r="R13" s="11">
        <f t="shared" si="11"/>
        <v>166298.776289567</v>
      </c>
      <c r="S13" s="2">
        <v>85460</v>
      </c>
      <c r="T13" s="17">
        <f t="shared" si="12"/>
        <v>26029.787951599999</v>
      </c>
      <c r="U13" s="17">
        <f t="shared" si="13"/>
        <v>20361.54055894</v>
      </c>
      <c r="V13" s="17">
        <f t="shared" si="14"/>
        <v>39068.671489460001</v>
      </c>
      <c r="W13" s="2">
        <v>85600</v>
      </c>
      <c r="X13" s="11">
        <f t="shared" si="15"/>
        <v>26072.429776000001</v>
      </c>
      <c r="Y13" s="11">
        <f t="shared" si="16"/>
        <v>20394.8966984</v>
      </c>
      <c r="Z13" s="11">
        <f t="shared" si="17"/>
        <v>39132.673525600003</v>
      </c>
      <c r="AA13" s="2">
        <v>17058.349999999999</v>
      </c>
      <c r="AB13" s="11">
        <f t="shared" si="18"/>
        <v>5195.7083232409996</v>
      </c>
      <c r="AC13" s="11">
        <f t="shared" si="19"/>
        <v>4064.2907254106499</v>
      </c>
      <c r="AD13" s="15">
        <f t="shared" si="20"/>
        <v>7798.3509513483496</v>
      </c>
      <c r="AE13" s="2">
        <v>67000</v>
      </c>
      <c r="AF13" s="11">
        <f t="shared" si="21"/>
        <v>20407.158820000001</v>
      </c>
      <c r="AG13" s="11">
        <f t="shared" si="22"/>
        <v>15963.295313000001</v>
      </c>
      <c r="AH13" s="11">
        <f t="shared" si="23"/>
        <v>30629.545867000001</v>
      </c>
      <c r="AI13" s="2"/>
      <c r="AJ13" s="5">
        <f t="shared" si="24"/>
        <v>14987.18</v>
      </c>
      <c r="AK13" s="11">
        <f t="shared" si="25"/>
        <v>4564.8621272228002</v>
      </c>
      <c r="AL13" s="11">
        <f t="shared" si="26"/>
        <v>3570.8176156580203</v>
      </c>
      <c r="AM13" s="11">
        <f t="shared" si="27"/>
        <v>6851.5002571191808</v>
      </c>
      <c r="AN13" s="2"/>
      <c r="AO13" s="2">
        <f t="shared" si="28"/>
        <v>633872.53</v>
      </c>
      <c r="AP13" s="11">
        <f t="shared" si="29"/>
        <v>193067.72225888382</v>
      </c>
      <c r="AQ13" s="11">
        <f t="shared" si="30"/>
        <v>151025.28936102169</v>
      </c>
      <c r="AR13" s="11">
        <f t="shared" si="31"/>
        <v>289779.51838009455</v>
      </c>
      <c r="AS13" s="6">
        <f t="shared" si="32"/>
        <v>217690.16999999998</v>
      </c>
      <c r="AT13" s="15">
        <f t="shared" si="33"/>
        <v>66305.042876758191</v>
      </c>
      <c r="AU13" s="15">
        <f t="shared" si="34"/>
        <v>51866.454782793626</v>
      </c>
      <c r="AV13" s="15">
        <f t="shared" si="35"/>
        <v>99518.67234044816</v>
      </c>
    </row>
    <row r="14" spans="1:49" x14ac:dyDescent="0.25">
      <c r="A14" s="4">
        <v>42278</v>
      </c>
      <c r="B14" s="2">
        <v>415406.37</v>
      </c>
      <c r="C14" s="11">
        <f t="shared" si="0"/>
        <v>126526.3248870102</v>
      </c>
      <c r="D14" s="11">
        <f t="shared" si="1"/>
        <v>98973.948644945427</v>
      </c>
      <c r="E14" s="11">
        <f t="shared" si="2"/>
        <v>189906.09646804439</v>
      </c>
      <c r="F14" s="20">
        <v>681710</v>
      </c>
      <c r="G14" s="13">
        <f t="shared" si="3"/>
        <v>207638.27222660001</v>
      </c>
      <c r="H14" s="13">
        <f t="shared" si="4"/>
        <v>162422.95593769001</v>
      </c>
      <c r="I14" s="13">
        <f t="shared" si="5"/>
        <v>311648.77183571004</v>
      </c>
      <c r="J14" s="20">
        <v>556996</v>
      </c>
      <c r="K14" s="16">
        <f t="shared" si="6"/>
        <v>169652.32588215999</v>
      </c>
      <c r="L14" s="16">
        <f t="shared" si="7"/>
        <v>132708.830390444</v>
      </c>
      <c r="M14" s="16">
        <f t="shared" si="8"/>
        <v>254634.84372739602</v>
      </c>
      <c r="N14" s="5"/>
      <c r="O14" s="2">
        <v>442210</v>
      </c>
      <c r="P14" s="11">
        <f t="shared" si="9"/>
        <v>134690.29405659999</v>
      </c>
      <c r="Q14" s="11">
        <f t="shared" si="10"/>
        <v>105360.13164719001</v>
      </c>
      <c r="R14" s="11">
        <f t="shared" si="11"/>
        <v>202159.57429621002</v>
      </c>
      <c r="S14" s="2">
        <v>83929.18</v>
      </c>
      <c r="T14" s="17">
        <f t="shared" si="12"/>
        <v>25563.523968542799</v>
      </c>
      <c r="U14" s="17">
        <f t="shared" si="13"/>
        <v>19996.810234596018</v>
      </c>
      <c r="V14" s="17">
        <f t="shared" si="14"/>
        <v>38368.845796861176</v>
      </c>
      <c r="W14" s="2">
        <v>85600</v>
      </c>
      <c r="X14" s="11">
        <f t="shared" si="15"/>
        <v>26072.429776000001</v>
      </c>
      <c r="Y14" s="11">
        <f t="shared" si="16"/>
        <v>20394.8966984</v>
      </c>
      <c r="Z14" s="11">
        <f t="shared" si="17"/>
        <v>39132.673525600003</v>
      </c>
      <c r="AA14" s="2">
        <v>17058.349999999999</v>
      </c>
      <c r="AB14" s="11">
        <f t="shared" si="18"/>
        <v>5195.7083232409996</v>
      </c>
      <c r="AC14" s="11">
        <f t="shared" si="19"/>
        <v>4064.2907254106499</v>
      </c>
      <c r="AD14" s="15">
        <f t="shared" si="20"/>
        <v>7798.3509513483496</v>
      </c>
      <c r="AE14" s="2">
        <v>67000</v>
      </c>
      <c r="AF14" s="11">
        <f t="shared" si="21"/>
        <v>20407.158820000001</v>
      </c>
      <c r="AG14" s="11">
        <f t="shared" si="22"/>
        <v>15963.295313000001</v>
      </c>
      <c r="AH14" s="11">
        <f t="shared" si="23"/>
        <v>30629.545867000001</v>
      </c>
      <c r="AI14" s="2"/>
      <c r="AJ14" s="5">
        <f t="shared" si="24"/>
        <v>11139.92</v>
      </c>
      <c r="AK14" s="11">
        <f t="shared" si="25"/>
        <v>3393.0465176431999</v>
      </c>
      <c r="AL14" s="11">
        <f t="shared" si="26"/>
        <v>2654.1766078088799</v>
      </c>
      <c r="AM14" s="11">
        <f t="shared" si="27"/>
        <v>5092.6968745479198</v>
      </c>
      <c r="AN14" s="2"/>
      <c r="AO14" s="2">
        <f t="shared" si="28"/>
        <v>706937.45</v>
      </c>
      <c r="AP14" s="11">
        <f t="shared" si="29"/>
        <v>215322.161462027</v>
      </c>
      <c r="AQ14" s="11">
        <f t="shared" si="30"/>
        <v>168433.60122640553</v>
      </c>
      <c r="AR14" s="11">
        <f t="shared" si="31"/>
        <v>323181.68731156742</v>
      </c>
      <c r="AS14" s="6">
        <f t="shared" si="32"/>
        <v>265464.92000000004</v>
      </c>
      <c r="AT14" s="15">
        <f t="shared" si="33"/>
        <v>80856.489307143216</v>
      </c>
      <c r="AU14" s="15">
        <f t="shared" si="34"/>
        <v>63249.177808983892</v>
      </c>
      <c r="AV14" s="15">
        <f t="shared" si="35"/>
        <v>121359.25288387295</v>
      </c>
    </row>
    <row r="15" spans="1:49" x14ac:dyDescent="0.25">
      <c r="A15" s="4">
        <v>42309</v>
      </c>
      <c r="B15" s="2">
        <v>184001.63</v>
      </c>
      <c r="C15" s="11">
        <f t="shared" si="0"/>
        <v>56044.037112669801</v>
      </c>
      <c r="D15" s="11">
        <f t="shared" si="1"/>
        <v>43839.885936766572</v>
      </c>
      <c r="E15" s="11">
        <f t="shared" si="2"/>
        <v>84117.706950563632</v>
      </c>
      <c r="F15" s="20">
        <v>677291</v>
      </c>
      <c r="G15" s="13">
        <f t="shared" si="3"/>
        <v>206292.31349786001</v>
      </c>
      <c r="H15" s="13">
        <f t="shared" si="4"/>
        <v>161370.093221449</v>
      </c>
      <c r="I15" s="13">
        <f t="shared" si="5"/>
        <v>309628.59328069101</v>
      </c>
      <c r="J15" s="20">
        <v>639979</v>
      </c>
      <c r="K15" s="16">
        <f t="shared" si="6"/>
        <v>194927.65812634001</v>
      </c>
      <c r="L15" s="16">
        <f t="shared" si="7"/>
        <v>152480.20553908101</v>
      </c>
      <c r="M15" s="16">
        <f t="shared" si="8"/>
        <v>292571.13633457903</v>
      </c>
      <c r="N15" s="5"/>
      <c r="O15" s="2">
        <v>414783</v>
      </c>
      <c r="P15" s="11">
        <f t="shared" si="9"/>
        <v>126336.45607217999</v>
      </c>
      <c r="Q15" s="11">
        <f t="shared" si="10"/>
        <v>98825.425668837008</v>
      </c>
      <c r="R15" s="11">
        <f t="shared" si="11"/>
        <v>189621.11825898301</v>
      </c>
      <c r="S15" s="2">
        <v>70457</v>
      </c>
      <c r="T15" s="17">
        <f t="shared" si="12"/>
        <v>21460.107298219998</v>
      </c>
      <c r="U15" s="17">
        <f t="shared" si="13"/>
        <v>16786.953699523001</v>
      </c>
      <c r="V15" s="17">
        <f t="shared" si="14"/>
        <v>32209.939002257001</v>
      </c>
      <c r="W15" s="2">
        <v>85600</v>
      </c>
      <c r="X15" s="11">
        <f t="shared" si="15"/>
        <v>26072.429776000001</v>
      </c>
      <c r="Y15" s="11">
        <f t="shared" si="16"/>
        <v>20394.8966984</v>
      </c>
      <c r="Z15" s="11">
        <f t="shared" si="17"/>
        <v>39132.673525600003</v>
      </c>
      <c r="AA15" s="2">
        <v>17058.349999999999</v>
      </c>
      <c r="AB15" s="11">
        <f t="shared" si="18"/>
        <v>5195.7083232409996</v>
      </c>
      <c r="AC15" s="11">
        <f t="shared" si="19"/>
        <v>4064.2907254106499</v>
      </c>
      <c r="AD15" s="15">
        <f t="shared" si="20"/>
        <v>7798.3509513483496</v>
      </c>
      <c r="AE15" s="2">
        <v>67000</v>
      </c>
      <c r="AF15" s="11">
        <f t="shared" si="21"/>
        <v>20407.158820000001</v>
      </c>
      <c r="AG15" s="11">
        <f t="shared" si="22"/>
        <v>15963.295313000001</v>
      </c>
      <c r="AH15" s="11">
        <f t="shared" si="23"/>
        <v>30629.545867000001</v>
      </c>
      <c r="AI15" s="2"/>
      <c r="AJ15" s="5">
        <f t="shared" si="24"/>
        <v>12799.58</v>
      </c>
      <c r="AK15" s="11">
        <f t="shared" si="25"/>
        <v>3898.5531625268</v>
      </c>
      <c r="AL15" s="11">
        <f t="shared" si="26"/>
        <v>3049.60411078162</v>
      </c>
      <c r="AM15" s="11">
        <f t="shared" si="27"/>
        <v>5851.4227266915805</v>
      </c>
      <c r="AN15" s="2"/>
      <c r="AO15" s="2">
        <f t="shared" si="28"/>
        <v>667697.92999999993</v>
      </c>
      <c r="AP15" s="11">
        <f t="shared" si="29"/>
        <v>203370.41345216779</v>
      </c>
      <c r="AQ15" s="11">
        <f t="shared" si="30"/>
        <v>159084.46621595227</v>
      </c>
      <c r="AR15" s="11">
        <f t="shared" si="31"/>
        <v>305243.05033187993</v>
      </c>
      <c r="AS15" s="6">
        <f t="shared" si="32"/>
        <v>156282.70000000007</v>
      </c>
      <c r="AT15" s="15">
        <f t="shared" si="33"/>
        <v>47601.281786842024</v>
      </c>
      <c r="AU15" s="15">
        <f t="shared" si="34"/>
        <v>37235.625259895314</v>
      </c>
      <c r="AV15" s="15">
        <f t="shared" si="35"/>
        <v>71445.792953262731</v>
      </c>
    </row>
    <row r="16" spans="1:49" x14ac:dyDescent="0.25">
      <c r="A16" s="4">
        <v>42339</v>
      </c>
      <c r="B16" s="2">
        <v>-296425.98</v>
      </c>
      <c r="C16" s="11">
        <f t="shared" si="0"/>
        <v>-90286.747048270801</v>
      </c>
      <c r="D16" s="11">
        <f t="shared" si="1"/>
        <v>-70625.902346051211</v>
      </c>
      <c r="E16" s="11">
        <f t="shared" si="2"/>
        <v>-135513.33060567797</v>
      </c>
      <c r="F16" s="20">
        <v>678619</v>
      </c>
      <c r="G16" s="13">
        <f t="shared" si="3"/>
        <v>206696.80166073999</v>
      </c>
      <c r="H16" s="13">
        <f t="shared" si="4"/>
        <v>161686.500030041</v>
      </c>
      <c r="I16" s="13">
        <f t="shared" si="5"/>
        <v>310235.69830921903</v>
      </c>
      <c r="J16" s="20">
        <v>948100</v>
      </c>
      <c r="K16" s="16">
        <f t="shared" si="6"/>
        <v>288776.526526</v>
      </c>
      <c r="L16" s="16">
        <f t="shared" si="7"/>
        <v>225892.54158590001</v>
      </c>
      <c r="M16" s="16">
        <f t="shared" si="8"/>
        <v>433430.93188809999</v>
      </c>
      <c r="N16" s="5"/>
      <c r="O16" s="2">
        <v>422658</v>
      </c>
      <c r="P16" s="11">
        <f t="shared" si="9"/>
        <v>128735.05869468</v>
      </c>
      <c r="Q16" s="11">
        <f t="shared" si="10"/>
        <v>100701.708513462</v>
      </c>
      <c r="R16" s="11">
        <f t="shared" si="11"/>
        <v>193221.232791858</v>
      </c>
      <c r="S16" s="2">
        <v>97015</v>
      </c>
      <c r="T16" s="17">
        <f t="shared" si="12"/>
        <v>29549.261386900002</v>
      </c>
      <c r="U16" s="17">
        <f t="shared" si="13"/>
        <v>23114.613355084999</v>
      </c>
      <c r="V16" s="17">
        <f t="shared" si="14"/>
        <v>44351.125258015003</v>
      </c>
      <c r="W16" s="2">
        <v>8801</v>
      </c>
      <c r="X16" s="11">
        <f t="shared" si="15"/>
        <v>2680.6478324599998</v>
      </c>
      <c r="Y16" s="11">
        <f t="shared" si="16"/>
        <v>2096.9098813390001</v>
      </c>
      <c r="Z16" s="11">
        <f t="shared" si="17"/>
        <v>4023.4422862010001</v>
      </c>
      <c r="AA16" s="2">
        <v>17058.349999999999</v>
      </c>
      <c r="AB16" s="11">
        <f t="shared" si="18"/>
        <v>5195.7083232409996</v>
      </c>
      <c r="AC16" s="11">
        <f t="shared" si="19"/>
        <v>4064.2907254106499</v>
      </c>
      <c r="AD16" s="15">
        <f t="shared" si="20"/>
        <v>7798.3509513483496</v>
      </c>
      <c r="AE16" s="2">
        <v>0</v>
      </c>
      <c r="AF16" s="11">
        <f t="shared" si="21"/>
        <v>0</v>
      </c>
      <c r="AG16" s="11">
        <f t="shared" si="22"/>
        <v>0</v>
      </c>
      <c r="AH16" s="11">
        <f t="shared" si="23"/>
        <v>0</v>
      </c>
      <c r="AI16" s="2"/>
      <c r="AJ16" s="5">
        <f t="shared" si="24"/>
        <v>18962</v>
      </c>
      <c r="AK16" s="11">
        <f t="shared" si="25"/>
        <v>5775.53053052</v>
      </c>
      <c r="AL16" s="11">
        <f t="shared" si="26"/>
        <v>4517.8508317180003</v>
      </c>
      <c r="AM16" s="11">
        <f t="shared" si="27"/>
        <v>8668.6186377619997</v>
      </c>
      <c r="AN16" s="2">
        <v>0</v>
      </c>
      <c r="AO16" s="2">
        <f t="shared" si="28"/>
        <v>564494.35</v>
      </c>
      <c r="AP16" s="11">
        <f t="shared" si="29"/>
        <v>171936.20676780099</v>
      </c>
      <c r="AQ16" s="11">
        <f t="shared" si="30"/>
        <v>134495.37330701464</v>
      </c>
      <c r="AR16" s="11">
        <f t="shared" si="31"/>
        <v>258062.76992518434</v>
      </c>
      <c r="AS16" s="6">
        <f t="shared" si="32"/>
        <v>87179.670000000042</v>
      </c>
      <c r="AT16" s="15">
        <f t="shared" si="33"/>
        <v>26553.572709928212</v>
      </c>
      <c r="AU16" s="15">
        <f t="shared" si="34"/>
        <v>20771.26593283414</v>
      </c>
      <c r="AV16" s="15">
        <f t="shared" si="35"/>
        <v>39854.831357237694</v>
      </c>
    </row>
    <row r="17" spans="1:48" x14ac:dyDescent="0.25">
      <c r="A17" s="4" t="s">
        <v>4</v>
      </c>
      <c r="B17" s="2">
        <f>SUM(B5:B16)</f>
        <v>-649767.71</v>
      </c>
      <c r="C17" s="11">
        <f t="shared" si="0"/>
        <v>-197909.14707578658</v>
      </c>
      <c r="D17" s="11">
        <f t="shared" si="1"/>
        <v>-154812.44536689168</v>
      </c>
      <c r="E17" s="11">
        <f t="shared" si="2"/>
        <v>-297046.11755732173</v>
      </c>
      <c r="F17" s="2">
        <f>SUM(F5:F16)</f>
        <v>8147312</v>
      </c>
      <c r="G17" s="14">
        <v>2469140</v>
      </c>
      <c r="H17" s="14">
        <v>1931460</v>
      </c>
      <c r="I17" s="14">
        <v>3705985.6</v>
      </c>
      <c r="J17" s="6">
        <f>SUM(J5:J16)</f>
        <v>7963453</v>
      </c>
      <c r="K17" s="16">
        <f t="shared" si="6"/>
        <v>2425544.03174038</v>
      </c>
      <c r="L17" s="16">
        <f t="shared" si="7"/>
        <v>1897357.4917939671</v>
      </c>
      <c r="M17" s="16">
        <f t="shared" si="8"/>
        <v>3640551.4764656532</v>
      </c>
      <c r="N17" s="5">
        <f t="shared" ref="N17" si="36">J17/F17*100</f>
        <v>97.743317059663354</v>
      </c>
      <c r="O17" s="2">
        <f>SUM(O5:O16)</f>
        <v>5061233</v>
      </c>
      <c r="P17" s="11">
        <f t="shared" si="9"/>
        <v>1541572.9202391801</v>
      </c>
      <c r="Q17" s="11">
        <f t="shared" si="10"/>
        <v>1205879.9556253871</v>
      </c>
      <c r="R17" s="11">
        <f t="shared" si="11"/>
        <v>2313780.1241354332</v>
      </c>
      <c r="S17" s="2">
        <f>SUM(S5:S16)</f>
        <v>1075514.18</v>
      </c>
      <c r="T17" s="17">
        <f t="shared" si="12"/>
        <v>327584.90573764278</v>
      </c>
      <c r="U17" s="17">
        <f t="shared" si="13"/>
        <v>256250.006994911</v>
      </c>
      <c r="V17" s="17">
        <f t="shared" si="14"/>
        <v>491679.26726744615</v>
      </c>
      <c r="W17" s="2">
        <f>SUM(W5:W16)</f>
        <v>950401</v>
      </c>
      <c r="X17" s="11">
        <f t="shared" si="15"/>
        <v>289477.37536846002</v>
      </c>
      <c r="Y17" s="11">
        <f t="shared" si="16"/>
        <v>226440.773563739</v>
      </c>
      <c r="Z17" s="11">
        <f t="shared" si="17"/>
        <v>434482.85106780101</v>
      </c>
      <c r="AA17" s="2">
        <f>SUM(AA5:AA16)</f>
        <v>204700.20000000004</v>
      </c>
      <c r="AB17" s="11">
        <f t="shared" si="18"/>
        <v>62348.499878892013</v>
      </c>
      <c r="AC17" s="11">
        <f t="shared" si="19"/>
        <v>48771.488704927811</v>
      </c>
      <c r="AD17" s="15">
        <f t="shared" si="20"/>
        <v>93580.211416180216</v>
      </c>
      <c r="AE17" s="2">
        <f>SUM(AE5:AE16)</f>
        <v>737000</v>
      </c>
      <c r="AF17" s="11">
        <f t="shared" si="21"/>
        <v>224478.74702000001</v>
      </c>
      <c r="AG17" s="11">
        <f t="shared" si="22"/>
        <v>175596.24844300002</v>
      </c>
      <c r="AH17" s="11">
        <f t="shared" si="23"/>
        <v>336925.00453700003</v>
      </c>
      <c r="AI17" s="2"/>
      <c r="AJ17" s="5">
        <f t="shared" ref="AJ17:AN17" si="37">SUM(AJ5:AJ16)</f>
        <v>159269.06</v>
      </c>
      <c r="AK17" s="11">
        <f t="shared" si="25"/>
        <v>48510.880634807596</v>
      </c>
      <c r="AL17" s="11">
        <f t="shared" si="26"/>
        <v>37947.14983587934</v>
      </c>
      <c r="AM17" s="11">
        <f t="shared" si="27"/>
        <v>72811.029529313062</v>
      </c>
      <c r="AN17" s="2">
        <f t="shared" si="37"/>
        <v>0</v>
      </c>
      <c r="AO17" s="5">
        <f>AN17+AJ17+AI17+AE17+AA17+W17+S17+O17</f>
        <v>8188117.4399999995</v>
      </c>
      <c r="AP17" s="11">
        <f t="shared" si="29"/>
        <v>2493973.3288789825</v>
      </c>
      <c r="AQ17" s="11">
        <f t="shared" si="30"/>
        <v>1950885.623167844</v>
      </c>
      <c r="AR17" s="11">
        <f t="shared" si="31"/>
        <v>3743258.4879531735</v>
      </c>
      <c r="AS17" s="6">
        <f t="shared" si="32"/>
        <v>-874432.14999999944</v>
      </c>
      <c r="AT17" s="15">
        <f t="shared" si="33"/>
        <v>-266338.44421438884</v>
      </c>
      <c r="AU17" s="15">
        <f t="shared" si="34"/>
        <v>-208340.57674076874</v>
      </c>
      <c r="AV17" s="15">
        <f t="shared" si="35"/>
        <v>-399753.12904484192</v>
      </c>
    </row>
    <row r="18" spans="1:48" x14ac:dyDescent="0.25">
      <c r="A18" s="8"/>
      <c r="B18" s="8"/>
      <c r="C18" s="8"/>
      <c r="D18" s="8"/>
      <c r="E18" s="8"/>
    </row>
    <row r="19" spans="1:48" x14ac:dyDescent="0.25">
      <c r="A19" s="8"/>
      <c r="B19" s="8"/>
      <c r="C19" s="8"/>
      <c r="D19" s="8"/>
      <c r="E19" s="8"/>
    </row>
    <row r="20" spans="1:48" x14ac:dyDescent="0.25">
      <c r="A20" s="8"/>
      <c r="B20" s="8"/>
      <c r="C20" s="8"/>
      <c r="D20" s="8"/>
      <c r="E20" s="8"/>
    </row>
    <row r="21" spans="1:48" x14ac:dyDescent="0.25">
      <c r="O21" s="1" t="s">
        <v>5</v>
      </c>
    </row>
    <row r="22" spans="1:48" ht="123.75" customHeight="1" x14ac:dyDescent="0.25">
      <c r="A22" s="2" t="s">
        <v>11</v>
      </c>
      <c r="B22" s="3" t="s">
        <v>12</v>
      </c>
      <c r="C22" s="12" t="s">
        <v>21</v>
      </c>
      <c r="D22" s="12" t="s">
        <v>22</v>
      </c>
      <c r="E22" s="12" t="s">
        <v>23</v>
      </c>
      <c r="F22" s="3" t="s">
        <v>34</v>
      </c>
      <c r="G22" s="12" t="s">
        <v>21</v>
      </c>
      <c r="H22" s="12" t="s">
        <v>22</v>
      </c>
      <c r="I22" s="12" t="s">
        <v>23</v>
      </c>
      <c r="J22" s="3" t="s">
        <v>25</v>
      </c>
      <c r="K22" s="12" t="s">
        <v>21</v>
      </c>
      <c r="L22" s="12" t="s">
        <v>22</v>
      </c>
      <c r="M22" s="12" t="s">
        <v>23</v>
      </c>
      <c r="N22" s="3" t="s">
        <v>2</v>
      </c>
      <c r="O22" s="3" t="s">
        <v>33</v>
      </c>
      <c r="P22" s="12" t="s">
        <v>21</v>
      </c>
      <c r="Q22" s="12" t="s">
        <v>22</v>
      </c>
      <c r="R22" s="12" t="s">
        <v>23</v>
      </c>
      <c r="S22" s="3" t="s">
        <v>35</v>
      </c>
      <c r="T22" s="12" t="s">
        <v>21</v>
      </c>
      <c r="U22" s="12" t="s">
        <v>22</v>
      </c>
      <c r="V22" s="12" t="s">
        <v>23</v>
      </c>
      <c r="W22" s="3" t="s">
        <v>31</v>
      </c>
      <c r="X22" s="12" t="s">
        <v>21</v>
      </c>
      <c r="Y22" s="12" t="s">
        <v>22</v>
      </c>
      <c r="Z22" s="12" t="s">
        <v>23</v>
      </c>
      <c r="AA22" s="3" t="s">
        <v>36</v>
      </c>
      <c r="AB22" s="12" t="s">
        <v>21</v>
      </c>
      <c r="AC22" s="12" t="s">
        <v>22</v>
      </c>
      <c r="AD22" s="12" t="s">
        <v>23</v>
      </c>
      <c r="AE22" s="3" t="s">
        <v>37</v>
      </c>
      <c r="AF22" s="12" t="s">
        <v>21</v>
      </c>
      <c r="AG22" s="12" t="s">
        <v>22</v>
      </c>
      <c r="AH22" s="12" t="s">
        <v>23</v>
      </c>
      <c r="AI22" s="3" t="s">
        <v>13</v>
      </c>
      <c r="AJ22" s="12" t="s">
        <v>21</v>
      </c>
      <c r="AK22" s="12" t="s">
        <v>22</v>
      </c>
      <c r="AL22" s="12" t="s">
        <v>23</v>
      </c>
      <c r="AM22" s="3" t="s">
        <v>7</v>
      </c>
      <c r="AN22" s="12" t="s">
        <v>21</v>
      </c>
      <c r="AO22" s="12" t="s">
        <v>22</v>
      </c>
      <c r="AP22" s="12" t="s">
        <v>23</v>
      </c>
      <c r="AQ22" s="3" t="s">
        <v>6</v>
      </c>
      <c r="AR22" s="12" t="s">
        <v>21</v>
      </c>
      <c r="AS22" s="12" t="s">
        <v>22</v>
      </c>
      <c r="AT22" s="12" t="s">
        <v>23</v>
      </c>
    </row>
    <row r="23" spans="1:48" x14ac:dyDescent="0.25">
      <c r="A23" s="4">
        <v>42005</v>
      </c>
      <c r="B23" s="9">
        <v>-12146.65</v>
      </c>
      <c r="C23" s="17">
        <f>B23*0.3153627</f>
        <v>-3830.600339955</v>
      </c>
      <c r="D23" s="17">
        <f>B23*0.2505416</f>
        <v>-3043.2411256399996</v>
      </c>
      <c r="E23" s="17">
        <f>B23*0.4340958</f>
        <v>-5272.8097490699993</v>
      </c>
      <c r="F23" s="20">
        <v>30651</v>
      </c>
      <c r="G23" s="19">
        <f>F23*0.3153627</f>
        <v>9666.1821177000002</v>
      </c>
      <c r="H23" s="19">
        <f>F23*0.2505416</f>
        <v>7679.3505815999988</v>
      </c>
      <c r="I23" s="19">
        <f>F23*0.43409579</f>
        <v>13305.470059289999</v>
      </c>
      <c r="J23" s="20">
        <v>30247</v>
      </c>
      <c r="K23" s="19">
        <f>J23*0.3153627</f>
        <v>9538.7755868999993</v>
      </c>
      <c r="L23" s="19">
        <f>J23*0.2505416</f>
        <v>7578.1317751999995</v>
      </c>
      <c r="M23" s="19">
        <f>J23*0.43409579</f>
        <v>13130.095360129999</v>
      </c>
      <c r="N23" s="5"/>
      <c r="O23" s="22">
        <v>18400</v>
      </c>
      <c r="P23" s="15">
        <f>O23*0.3153627</f>
        <v>5802.6736799999999</v>
      </c>
      <c r="Q23" s="15">
        <f>O23*0.2505416</f>
        <v>4609.9654399999999</v>
      </c>
      <c r="R23" s="15">
        <f>O23*0.43409579</f>
        <v>7987.3625359999996</v>
      </c>
      <c r="S23" s="2">
        <v>45000</v>
      </c>
      <c r="T23" s="11">
        <f>S23*0.3153627</f>
        <v>14191.3215</v>
      </c>
      <c r="U23" s="11">
        <f>S23*0.2505416</f>
        <v>11274.371999999999</v>
      </c>
      <c r="V23" s="11">
        <f>S23*0.43409579</f>
        <v>19534.310549999998</v>
      </c>
      <c r="W23" s="5">
        <f>J23*2%</f>
        <v>604.94000000000005</v>
      </c>
      <c r="X23" s="11">
        <f>W23*0.3153627</f>
        <v>190.77551173800001</v>
      </c>
      <c r="Y23" s="11">
        <f>W23*0.2505416</f>
        <v>151.56263550399999</v>
      </c>
      <c r="Z23" s="11">
        <f>W23*0.43409579</f>
        <v>262.60190720259999</v>
      </c>
      <c r="AA23" s="2"/>
      <c r="AB23" s="15">
        <f>AA23*0.3153627</f>
        <v>0</v>
      </c>
      <c r="AC23" s="15">
        <f>AA23*0.2505416</f>
        <v>0</v>
      </c>
      <c r="AD23" s="11">
        <f>AA23*0.43409579</f>
        <v>0</v>
      </c>
      <c r="AE23" s="2"/>
      <c r="AF23" s="18">
        <v>0</v>
      </c>
      <c r="AG23" s="18">
        <v>0</v>
      </c>
      <c r="AH23" s="18">
        <v>0</v>
      </c>
      <c r="AI23" s="2"/>
      <c r="AJ23" s="2"/>
      <c r="AK23" s="2"/>
      <c r="AL23" s="2"/>
      <c r="AM23" s="5">
        <f>O23+S23+W23+AA23+AE23+AI23</f>
        <v>64004.94</v>
      </c>
      <c r="AN23" s="11">
        <f>AM23*0.3153627</f>
        <v>20184.770691738002</v>
      </c>
      <c r="AO23" s="11">
        <f>AM23*0.2505416</f>
        <v>16035.900075504</v>
      </c>
      <c r="AP23" s="11">
        <f>AM23*0.43409579</f>
        <v>27784.274993202598</v>
      </c>
      <c r="AQ23" s="6">
        <f t="shared" ref="AQ23:AQ35" si="38">J23-AM23+B23</f>
        <v>-45904.590000000004</v>
      </c>
      <c r="AR23" s="11">
        <f>AQ23*0.3153627</f>
        <v>-14476.595444793002</v>
      </c>
      <c r="AS23" s="11">
        <f>AQ23*0.2505416</f>
        <v>-11501.009425943999</v>
      </c>
      <c r="AT23" s="11">
        <f>AQ23*0.43409579</f>
        <v>-19926.989260676102</v>
      </c>
    </row>
    <row r="24" spans="1:48" x14ac:dyDescent="0.25">
      <c r="A24" s="4">
        <v>42036</v>
      </c>
      <c r="B24" s="9">
        <v>-130454.12</v>
      </c>
      <c r="C24" s="17">
        <f t="shared" ref="C24:C35" si="39">B24*0.3153627</f>
        <v>-41140.363509324001</v>
      </c>
      <c r="D24" s="17">
        <f t="shared" ref="D24:D35" si="40">B24*0.2505416</f>
        <v>-32684.183951391995</v>
      </c>
      <c r="E24" s="17">
        <f t="shared" ref="E24:E35" si="41">B24*0.4340958</f>
        <v>-56629.585584695997</v>
      </c>
      <c r="F24" s="20">
        <v>30651</v>
      </c>
      <c r="G24" s="19">
        <f t="shared" ref="G24:G35" si="42">F24*0.3153627</f>
        <v>9666.1821177000002</v>
      </c>
      <c r="H24" s="19">
        <f t="shared" ref="H24:H35" si="43">F24*0.2505416</f>
        <v>7679.3505815999988</v>
      </c>
      <c r="I24" s="19">
        <f t="shared" ref="I24:I35" si="44">F24*0.43409579</f>
        <v>13305.470059289999</v>
      </c>
      <c r="J24" s="20">
        <v>30247</v>
      </c>
      <c r="K24" s="19">
        <f t="shared" ref="K24:K35" si="45">J24*0.3153627</f>
        <v>9538.7755868999993</v>
      </c>
      <c r="L24" s="19">
        <f t="shared" ref="L24:L35" si="46">J24*0.2505416</f>
        <v>7578.1317751999995</v>
      </c>
      <c r="M24" s="19">
        <f t="shared" ref="M24:M35" si="47">J24*0.43409579</f>
        <v>13130.095360129999</v>
      </c>
      <c r="N24" s="5"/>
      <c r="O24" s="22"/>
      <c r="P24" s="15">
        <f t="shared" ref="P24:P35" si="48">O24*0.3153627</f>
        <v>0</v>
      </c>
      <c r="Q24" s="15">
        <f t="shared" ref="Q24:Q35" si="49">O24*0.2505416</f>
        <v>0</v>
      </c>
      <c r="R24" s="15">
        <f t="shared" ref="R24:R35" si="50">O24*0.43409579</f>
        <v>0</v>
      </c>
      <c r="S24" s="2">
        <v>31073</v>
      </c>
      <c r="T24" s="11">
        <f t="shared" ref="T24:T35" si="51">S24*0.3153627</f>
        <v>9799.2651771000001</v>
      </c>
      <c r="U24" s="11">
        <f t="shared" ref="U24:U35" si="52">S24*0.2505416</f>
        <v>7785.0791367999991</v>
      </c>
      <c r="V24" s="11">
        <f t="shared" ref="V24:V35" si="53">S24*0.43409579</f>
        <v>13488.65848267</v>
      </c>
      <c r="W24" s="5">
        <f t="shared" ref="W24:W34" si="54">J24*2%</f>
        <v>604.94000000000005</v>
      </c>
      <c r="X24" s="11">
        <f t="shared" ref="X24:X35" si="55">W24*0.3153627</f>
        <v>190.77551173800001</v>
      </c>
      <c r="Y24" s="11">
        <f t="shared" ref="Y24:Y35" si="56">W24*0.2505416</f>
        <v>151.56263550399999</v>
      </c>
      <c r="Z24" s="11">
        <f t="shared" ref="Z24:Z35" si="57">W24*0.43409579</f>
        <v>262.60190720259999</v>
      </c>
      <c r="AA24" s="2"/>
      <c r="AB24" s="15">
        <f t="shared" ref="AB24:AB35" si="58">AA24*0.3153627</f>
        <v>0</v>
      </c>
      <c r="AC24" s="15">
        <f t="shared" ref="AC24:AC35" si="59">AA24*0.2505416</f>
        <v>0</v>
      </c>
      <c r="AD24" s="11">
        <f t="shared" ref="AD24:AD35" si="60">AA24*0.43409579</f>
        <v>0</v>
      </c>
      <c r="AE24" s="2"/>
      <c r="AF24" s="11">
        <f>AE24*0.3153627</f>
        <v>0</v>
      </c>
      <c r="AG24" s="11">
        <f>AE24*0.2505416</f>
        <v>0</v>
      </c>
      <c r="AH24" s="11">
        <f>AE24*0.43409579</f>
        <v>0</v>
      </c>
      <c r="AI24" s="2"/>
      <c r="AJ24" s="2"/>
      <c r="AK24" s="2"/>
      <c r="AL24" s="2"/>
      <c r="AM24" s="5">
        <f t="shared" ref="AM24:AM35" si="61">O24+S24+W24+AA24+AE24+AI24</f>
        <v>31677.94</v>
      </c>
      <c r="AN24" s="11">
        <f t="shared" ref="AN24:AN35" si="62">AM24*0.3153627</f>
        <v>9990.0406888380003</v>
      </c>
      <c r="AO24" s="11">
        <f t="shared" ref="AO24:AO35" si="63">AM24*0.2505416</f>
        <v>7936.6417723039986</v>
      </c>
      <c r="AP24" s="11">
        <f t="shared" ref="AP24:AP35" si="64">AM24*0.43409579</f>
        <v>13751.260389872599</v>
      </c>
      <c r="AQ24" s="6">
        <f t="shared" si="38"/>
        <v>-131885.06</v>
      </c>
      <c r="AR24" s="11">
        <f t="shared" ref="AR24:AR35" si="65">AQ24*0.3153627</f>
        <v>-41591.628611262</v>
      </c>
      <c r="AS24" s="11">
        <f t="shared" ref="AS24:AS35" si="66">AQ24*0.2505416</f>
        <v>-33042.693948495995</v>
      </c>
      <c r="AT24" s="11">
        <f t="shared" ref="AT24:AT35" si="67">AQ24*0.43409579</f>
        <v>-57250.749309897394</v>
      </c>
    </row>
    <row r="25" spans="1:48" x14ac:dyDescent="0.25">
      <c r="A25" s="4">
        <v>42064</v>
      </c>
      <c r="B25" s="9">
        <v>-14546.23</v>
      </c>
      <c r="C25" s="17">
        <f t="shared" si="39"/>
        <v>-4587.3383676209996</v>
      </c>
      <c r="D25" s="17">
        <f t="shared" si="40"/>
        <v>-3644.4357381679997</v>
      </c>
      <c r="E25" s="17">
        <f t="shared" si="41"/>
        <v>-6314.4573488339993</v>
      </c>
      <c r="F25" s="20">
        <v>30651</v>
      </c>
      <c r="G25" s="19">
        <f t="shared" si="42"/>
        <v>9666.1821177000002</v>
      </c>
      <c r="H25" s="19">
        <f t="shared" si="43"/>
        <v>7679.3505815999988</v>
      </c>
      <c r="I25" s="19">
        <f t="shared" si="44"/>
        <v>13305.470059289999</v>
      </c>
      <c r="J25" s="20">
        <v>30247</v>
      </c>
      <c r="K25" s="19">
        <f t="shared" si="45"/>
        <v>9538.7755868999993</v>
      </c>
      <c r="L25" s="19">
        <f t="shared" si="46"/>
        <v>7578.1317751999995</v>
      </c>
      <c r="M25" s="19">
        <f t="shared" si="47"/>
        <v>13130.095360129999</v>
      </c>
      <c r="N25" s="5"/>
      <c r="O25" s="22"/>
      <c r="P25" s="15">
        <f t="shared" si="48"/>
        <v>0</v>
      </c>
      <c r="Q25" s="15">
        <f t="shared" si="49"/>
        <v>0</v>
      </c>
      <c r="R25" s="15">
        <f t="shared" si="50"/>
        <v>0</v>
      </c>
      <c r="S25" s="2"/>
      <c r="T25" s="11">
        <f t="shared" si="51"/>
        <v>0</v>
      </c>
      <c r="U25" s="11">
        <f t="shared" si="52"/>
        <v>0</v>
      </c>
      <c r="V25" s="11">
        <f t="shared" si="53"/>
        <v>0</v>
      </c>
      <c r="W25" s="5">
        <f t="shared" si="54"/>
        <v>604.94000000000005</v>
      </c>
      <c r="X25" s="11">
        <f t="shared" si="55"/>
        <v>190.77551173800001</v>
      </c>
      <c r="Y25" s="11">
        <f t="shared" si="56"/>
        <v>151.56263550399999</v>
      </c>
      <c r="Z25" s="11">
        <f t="shared" si="57"/>
        <v>262.60190720259999</v>
      </c>
      <c r="AA25" s="2"/>
      <c r="AB25" s="15">
        <f t="shared" si="58"/>
        <v>0</v>
      </c>
      <c r="AC25" s="15">
        <f t="shared" si="59"/>
        <v>0</v>
      </c>
      <c r="AD25" s="11">
        <f t="shared" si="60"/>
        <v>0</v>
      </c>
      <c r="AE25" s="2"/>
      <c r="AF25" s="15">
        <f t="shared" ref="AF25:AF35" si="68">AE25*0.3153627</f>
        <v>0</v>
      </c>
      <c r="AG25" s="15">
        <f t="shared" ref="AG25:AG35" si="69">AE25*0.2505416</f>
        <v>0</v>
      </c>
      <c r="AH25" s="15">
        <f t="shared" ref="AH25:AH35" si="70">AE25*0.43409579</f>
        <v>0</v>
      </c>
      <c r="AI25" s="2"/>
      <c r="AJ25" s="2"/>
      <c r="AK25" s="2"/>
      <c r="AL25" s="2"/>
      <c r="AM25" s="5">
        <f t="shared" si="61"/>
        <v>604.94000000000005</v>
      </c>
      <c r="AN25" s="11">
        <f t="shared" si="62"/>
        <v>190.77551173800001</v>
      </c>
      <c r="AO25" s="11">
        <f t="shared" si="63"/>
        <v>151.56263550399999</v>
      </c>
      <c r="AP25" s="11">
        <f t="shared" si="64"/>
        <v>262.60190720259999</v>
      </c>
      <c r="AQ25" s="6">
        <f t="shared" si="38"/>
        <v>15095.830000000002</v>
      </c>
      <c r="AR25" s="11">
        <f t="shared" si="65"/>
        <v>4760.6617075410004</v>
      </c>
      <c r="AS25" s="11">
        <f t="shared" si="66"/>
        <v>3782.1334015279999</v>
      </c>
      <c r="AT25" s="11">
        <f t="shared" si="67"/>
        <v>6553.0362495557001</v>
      </c>
    </row>
    <row r="26" spans="1:48" x14ac:dyDescent="0.25">
      <c r="A26" s="4">
        <v>42095</v>
      </c>
      <c r="B26" s="9">
        <v>12567.54</v>
      </c>
      <c r="C26" s="17">
        <f t="shared" si="39"/>
        <v>3963.3333467580001</v>
      </c>
      <c r="D26" s="17">
        <f t="shared" si="40"/>
        <v>3148.6915796640001</v>
      </c>
      <c r="E26" s="17">
        <f t="shared" si="41"/>
        <v>5455.5163303320005</v>
      </c>
      <c r="F26" s="20">
        <v>30651</v>
      </c>
      <c r="G26" s="19">
        <f t="shared" si="42"/>
        <v>9666.1821177000002</v>
      </c>
      <c r="H26" s="19">
        <f t="shared" si="43"/>
        <v>7679.3505815999988</v>
      </c>
      <c r="I26" s="19">
        <f t="shared" si="44"/>
        <v>13305.470059289999</v>
      </c>
      <c r="J26" s="20">
        <v>30247</v>
      </c>
      <c r="K26" s="19">
        <f t="shared" si="45"/>
        <v>9538.7755868999993</v>
      </c>
      <c r="L26" s="19">
        <f t="shared" si="46"/>
        <v>7578.1317751999995</v>
      </c>
      <c r="M26" s="19">
        <f t="shared" si="47"/>
        <v>13130.095360129999</v>
      </c>
      <c r="N26" s="5"/>
      <c r="O26" s="22">
        <v>8000</v>
      </c>
      <c r="P26" s="15">
        <f t="shared" si="48"/>
        <v>2522.9016000000001</v>
      </c>
      <c r="Q26" s="15">
        <f t="shared" si="49"/>
        <v>2004.3327999999999</v>
      </c>
      <c r="R26" s="15">
        <f t="shared" si="50"/>
        <v>3472.7663199999997</v>
      </c>
      <c r="S26" s="2"/>
      <c r="T26" s="11">
        <f t="shared" si="51"/>
        <v>0</v>
      </c>
      <c r="U26" s="11">
        <f t="shared" si="52"/>
        <v>0</v>
      </c>
      <c r="V26" s="11">
        <f t="shared" si="53"/>
        <v>0</v>
      </c>
      <c r="W26" s="5">
        <f t="shared" si="54"/>
        <v>604.94000000000005</v>
      </c>
      <c r="X26" s="11">
        <f t="shared" si="55"/>
        <v>190.77551173800001</v>
      </c>
      <c r="Y26" s="11">
        <f t="shared" si="56"/>
        <v>151.56263550399999</v>
      </c>
      <c r="Z26" s="11">
        <f t="shared" si="57"/>
        <v>262.60190720259999</v>
      </c>
      <c r="AA26" s="2"/>
      <c r="AB26" s="15">
        <f t="shared" si="58"/>
        <v>0</v>
      </c>
      <c r="AC26" s="15">
        <f t="shared" si="59"/>
        <v>0</v>
      </c>
      <c r="AD26" s="11">
        <f t="shared" si="60"/>
        <v>0</v>
      </c>
      <c r="AE26" s="2"/>
      <c r="AF26" s="15">
        <f t="shared" si="68"/>
        <v>0</v>
      </c>
      <c r="AG26" s="15">
        <f t="shared" si="69"/>
        <v>0</v>
      </c>
      <c r="AH26" s="15">
        <f t="shared" si="70"/>
        <v>0</v>
      </c>
      <c r="AI26" s="2"/>
      <c r="AJ26" s="2"/>
      <c r="AK26" s="2"/>
      <c r="AL26" s="2"/>
      <c r="AM26" s="5">
        <f t="shared" si="61"/>
        <v>8604.94</v>
      </c>
      <c r="AN26" s="11">
        <f t="shared" si="62"/>
        <v>2713.6771117380003</v>
      </c>
      <c r="AO26" s="11">
        <f t="shared" si="63"/>
        <v>2155.895435504</v>
      </c>
      <c r="AP26" s="11">
        <f t="shared" si="64"/>
        <v>3735.3682272025999</v>
      </c>
      <c r="AQ26" s="6">
        <f t="shared" si="38"/>
        <v>34209.599999999999</v>
      </c>
      <c r="AR26" s="11">
        <f t="shared" si="65"/>
        <v>10788.431821919999</v>
      </c>
      <c r="AS26" s="11">
        <f t="shared" si="66"/>
        <v>8570.9279193599996</v>
      </c>
      <c r="AT26" s="11">
        <f t="shared" si="67"/>
        <v>14850.243337583999</v>
      </c>
    </row>
    <row r="27" spans="1:48" x14ac:dyDescent="0.25">
      <c r="A27" s="4">
        <v>42125</v>
      </c>
      <c r="B27" s="9">
        <v>6337.74</v>
      </c>
      <c r="C27" s="17">
        <f t="shared" si="39"/>
        <v>1998.686798298</v>
      </c>
      <c r="D27" s="17">
        <f t="shared" si="40"/>
        <v>1587.8675199839997</v>
      </c>
      <c r="E27" s="17">
        <f t="shared" si="41"/>
        <v>2751.1863154919997</v>
      </c>
      <c r="F27" s="20">
        <v>30651</v>
      </c>
      <c r="G27" s="19">
        <f t="shared" si="42"/>
        <v>9666.1821177000002</v>
      </c>
      <c r="H27" s="19">
        <f t="shared" si="43"/>
        <v>7679.3505815999988</v>
      </c>
      <c r="I27" s="19">
        <f t="shared" si="44"/>
        <v>13305.470059289999</v>
      </c>
      <c r="J27" s="20">
        <v>30247</v>
      </c>
      <c r="K27" s="19">
        <f t="shared" si="45"/>
        <v>9538.7755868999993</v>
      </c>
      <c r="L27" s="19">
        <f t="shared" si="46"/>
        <v>7578.1317751999995</v>
      </c>
      <c r="M27" s="19">
        <f t="shared" si="47"/>
        <v>13130.095360129999</v>
      </c>
      <c r="N27" s="5"/>
      <c r="O27" s="22">
        <v>4000</v>
      </c>
      <c r="P27" s="15">
        <f t="shared" si="48"/>
        <v>1261.4508000000001</v>
      </c>
      <c r="Q27" s="15">
        <f t="shared" si="49"/>
        <v>1002.1664</v>
      </c>
      <c r="R27" s="15">
        <f t="shared" si="50"/>
        <v>1736.3831599999999</v>
      </c>
      <c r="S27" s="2"/>
      <c r="T27" s="11">
        <f t="shared" si="51"/>
        <v>0</v>
      </c>
      <c r="U27" s="11">
        <f t="shared" si="52"/>
        <v>0</v>
      </c>
      <c r="V27" s="11">
        <f t="shared" si="53"/>
        <v>0</v>
      </c>
      <c r="W27" s="5">
        <f t="shared" si="54"/>
        <v>604.94000000000005</v>
      </c>
      <c r="X27" s="11">
        <f t="shared" si="55"/>
        <v>190.77551173800001</v>
      </c>
      <c r="Y27" s="11">
        <f t="shared" si="56"/>
        <v>151.56263550399999</v>
      </c>
      <c r="Z27" s="11">
        <f t="shared" si="57"/>
        <v>262.60190720259999</v>
      </c>
      <c r="AA27" s="2"/>
      <c r="AB27" s="15">
        <f t="shared" si="58"/>
        <v>0</v>
      </c>
      <c r="AC27" s="15">
        <f t="shared" si="59"/>
        <v>0</v>
      </c>
      <c r="AD27" s="11">
        <f t="shared" si="60"/>
        <v>0</v>
      </c>
      <c r="AE27" s="2">
        <v>26083</v>
      </c>
      <c r="AF27" s="15">
        <f t="shared" si="68"/>
        <v>8225.6053040999996</v>
      </c>
      <c r="AG27" s="15">
        <f t="shared" si="69"/>
        <v>6534.8765527999994</v>
      </c>
      <c r="AH27" s="15">
        <f t="shared" si="70"/>
        <v>11322.520490569999</v>
      </c>
      <c r="AI27" s="2"/>
      <c r="AJ27" s="2"/>
      <c r="AK27" s="2"/>
      <c r="AL27" s="2"/>
      <c r="AM27" s="5">
        <f t="shared" si="61"/>
        <v>30687.940000000002</v>
      </c>
      <c r="AN27" s="11">
        <f t="shared" si="62"/>
        <v>9677.8316158380003</v>
      </c>
      <c r="AO27" s="11">
        <f t="shared" si="63"/>
        <v>7688.6055883039999</v>
      </c>
      <c r="AP27" s="11">
        <f t="shared" si="64"/>
        <v>13321.5055577726</v>
      </c>
      <c r="AQ27" s="6">
        <f t="shared" si="38"/>
        <v>5896.7999999999975</v>
      </c>
      <c r="AR27" s="11">
        <f t="shared" si="65"/>
        <v>1859.6307693599992</v>
      </c>
      <c r="AS27" s="11">
        <f t="shared" si="66"/>
        <v>1477.3937068799992</v>
      </c>
      <c r="AT27" s="11">
        <f t="shared" si="67"/>
        <v>2559.7760544719986</v>
      </c>
    </row>
    <row r="28" spans="1:48" x14ac:dyDescent="0.25">
      <c r="A28" s="4">
        <v>42156</v>
      </c>
      <c r="B28" s="9">
        <v>24877.51</v>
      </c>
      <c r="C28" s="17">
        <f t="shared" si="39"/>
        <v>7845.4387228769992</v>
      </c>
      <c r="D28" s="17">
        <f t="shared" si="40"/>
        <v>6232.8511594159991</v>
      </c>
      <c r="E28" s="17">
        <f t="shared" si="41"/>
        <v>10799.222605457999</v>
      </c>
      <c r="F28" s="20">
        <v>30651</v>
      </c>
      <c r="G28" s="19">
        <f t="shared" si="42"/>
        <v>9666.1821177000002</v>
      </c>
      <c r="H28" s="19">
        <f t="shared" si="43"/>
        <v>7679.3505815999988</v>
      </c>
      <c r="I28" s="19">
        <f t="shared" si="44"/>
        <v>13305.470059289999</v>
      </c>
      <c r="J28" s="20">
        <v>30247</v>
      </c>
      <c r="K28" s="19">
        <f t="shared" si="45"/>
        <v>9538.7755868999993</v>
      </c>
      <c r="L28" s="19">
        <f t="shared" si="46"/>
        <v>7578.1317751999995</v>
      </c>
      <c r="M28" s="19">
        <f t="shared" si="47"/>
        <v>13130.095360129999</v>
      </c>
      <c r="N28" s="5"/>
      <c r="O28" s="22"/>
      <c r="P28" s="15">
        <f t="shared" si="48"/>
        <v>0</v>
      </c>
      <c r="Q28" s="15">
        <f t="shared" si="49"/>
        <v>0</v>
      </c>
      <c r="R28" s="15">
        <f t="shared" si="50"/>
        <v>0</v>
      </c>
      <c r="S28" s="2"/>
      <c r="T28" s="11">
        <f t="shared" si="51"/>
        <v>0</v>
      </c>
      <c r="U28" s="11">
        <f t="shared" si="52"/>
        <v>0</v>
      </c>
      <c r="V28" s="11">
        <f t="shared" si="53"/>
        <v>0</v>
      </c>
      <c r="W28" s="5">
        <f t="shared" si="54"/>
        <v>604.94000000000005</v>
      </c>
      <c r="X28" s="11">
        <f t="shared" si="55"/>
        <v>190.77551173800001</v>
      </c>
      <c r="Y28" s="11">
        <f t="shared" si="56"/>
        <v>151.56263550399999</v>
      </c>
      <c r="Z28" s="11">
        <f t="shared" si="57"/>
        <v>262.60190720259999</v>
      </c>
      <c r="AA28" s="2"/>
      <c r="AB28" s="15">
        <f t="shared" si="58"/>
        <v>0</v>
      </c>
      <c r="AC28" s="15">
        <f t="shared" si="59"/>
        <v>0</v>
      </c>
      <c r="AD28" s="11">
        <f t="shared" si="60"/>
        <v>0</v>
      </c>
      <c r="AE28" s="2"/>
      <c r="AF28" s="15">
        <f t="shared" si="68"/>
        <v>0</v>
      </c>
      <c r="AG28" s="15">
        <f t="shared" si="69"/>
        <v>0</v>
      </c>
      <c r="AH28" s="15">
        <f t="shared" si="70"/>
        <v>0</v>
      </c>
      <c r="AI28" s="2"/>
      <c r="AJ28" s="2"/>
      <c r="AK28" s="2"/>
      <c r="AL28" s="2"/>
      <c r="AM28" s="5">
        <f t="shared" si="61"/>
        <v>604.94000000000005</v>
      </c>
      <c r="AN28" s="11">
        <f t="shared" si="62"/>
        <v>190.77551173800001</v>
      </c>
      <c r="AO28" s="11">
        <f t="shared" si="63"/>
        <v>151.56263550399999</v>
      </c>
      <c r="AP28" s="11">
        <f t="shared" si="64"/>
        <v>262.60190720259999</v>
      </c>
      <c r="AQ28" s="6">
        <f t="shared" si="38"/>
        <v>54519.57</v>
      </c>
      <c r="AR28" s="11">
        <f t="shared" si="65"/>
        <v>17193.438798038998</v>
      </c>
      <c r="AS28" s="11">
        <f t="shared" si="66"/>
        <v>13659.420299111998</v>
      </c>
      <c r="AT28" s="11">
        <f t="shared" si="67"/>
        <v>23666.715809610298</v>
      </c>
    </row>
    <row r="29" spans="1:48" x14ac:dyDescent="0.25">
      <c r="A29" s="4">
        <v>42186</v>
      </c>
      <c r="B29" s="9">
        <v>30649.11</v>
      </c>
      <c r="C29" s="17">
        <f t="shared" si="39"/>
        <v>9665.586082197</v>
      </c>
      <c r="D29" s="17">
        <f t="shared" si="40"/>
        <v>7678.8770579759994</v>
      </c>
      <c r="E29" s="17">
        <f t="shared" si="41"/>
        <v>13304.649924738</v>
      </c>
      <c r="F29" s="20">
        <v>30651</v>
      </c>
      <c r="G29" s="19">
        <f t="shared" si="42"/>
        <v>9666.1821177000002</v>
      </c>
      <c r="H29" s="19">
        <f t="shared" si="43"/>
        <v>7679.3505815999988</v>
      </c>
      <c r="I29" s="19">
        <f t="shared" si="44"/>
        <v>13305.470059289999</v>
      </c>
      <c r="J29" s="20">
        <v>30247</v>
      </c>
      <c r="K29" s="19">
        <f t="shared" si="45"/>
        <v>9538.7755868999993</v>
      </c>
      <c r="L29" s="19">
        <f t="shared" si="46"/>
        <v>7578.1317751999995</v>
      </c>
      <c r="M29" s="19">
        <f t="shared" si="47"/>
        <v>13130.095360129999</v>
      </c>
      <c r="N29" s="5"/>
      <c r="O29" s="22">
        <v>11200</v>
      </c>
      <c r="P29" s="15">
        <f t="shared" si="48"/>
        <v>3532.0622399999997</v>
      </c>
      <c r="Q29" s="15">
        <f t="shared" si="49"/>
        <v>2806.0659199999996</v>
      </c>
      <c r="R29" s="15">
        <f t="shared" si="50"/>
        <v>4861.872848</v>
      </c>
      <c r="S29" s="2"/>
      <c r="T29" s="11">
        <f t="shared" si="51"/>
        <v>0</v>
      </c>
      <c r="U29" s="11">
        <f t="shared" si="52"/>
        <v>0</v>
      </c>
      <c r="V29" s="11">
        <f t="shared" si="53"/>
        <v>0</v>
      </c>
      <c r="W29" s="5">
        <f t="shared" si="54"/>
        <v>604.94000000000005</v>
      </c>
      <c r="X29" s="11">
        <f t="shared" si="55"/>
        <v>190.77551173800001</v>
      </c>
      <c r="Y29" s="11">
        <f t="shared" si="56"/>
        <v>151.56263550399999</v>
      </c>
      <c r="Z29" s="11">
        <f t="shared" si="57"/>
        <v>262.60190720259999</v>
      </c>
      <c r="AA29" s="2"/>
      <c r="AB29" s="15">
        <f t="shared" si="58"/>
        <v>0</v>
      </c>
      <c r="AC29" s="15">
        <f t="shared" si="59"/>
        <v>0</v>
      </c>
      <c r="AD29" s="11">
        <f t="shared" si="60"/>
        <v>0</v>
      </c>
      <c r="AE29" s="2">
        <v>48366</v>
      </c>
      <c r="AF29" s="15">
        <f t="shared" si="68"/>
        <v>15252.8323482</v>
      </c>
      <c r="AG29" s="15">
        <f t="shared" si="69"/>
        <v>12117.695025599998</v>
      </c>
      <c r="AH29" s="15">
        <f t="shared" si="70"/>
        <v>20995.476979139999</v>
      </c>
      <c r="AI29" s="2"/>
      <c r="AJ29" s="2"/>
      <c r="AK29" s="2"/>
      <c r="AL29" s="2"/>
      <c r="AM29" s="5">
        <f t="shared" si="61"/>
        <v>60170.94</v>
      </c>
      <c r="AN29" s="11">
        <f t="shared" si="62"/>
        <v>18975.670099938001</v>
      </c>
      <c r="AO29" s="11">
        <f t="shared" si="63"/>
        <v>15075.323581103999</v>
      </c>
      <c r="AP29" s="11">
        <f t="shared" si="64"/>
        <v>26119.951734342601</v>
      </c>
      <c r="AQ29" s="6">
        <f t="shared" si="38"/>
        <v>725.16999999999825</v>
      </c>
      <c r="AR29" s="11">
        <f t="shared" si="65"/>
        <v>228.69156915899944</v>
      </c>
      <c r="AS29" s="11">
        <f t="shared" si="66"/>
        <v>181.68525207199954</v>
      </c>
      <c r="AT29" s="11">
        <f t="shared" si="67"/>
        <v>314.79324403429922</v>
      </c>
    </row>
    <row r="30" spans="1:48" x14ac:dyDescent="0.25">
      <c r="A30" s="4">
        <v>42217</v>
      </c>
      <c r="B30" s="9">
        <v>19817.86</v>
      </c>
      <c r="C30" s="17">
        <f t="shared" si="39"/>
        <v>6249.8138378220001</v>
      </c>
      <c r="D30" s="17">
        <f t="shared" si="40"/>
        <v>4965.198352976</v>
      </c>
      <c r="E30" s="17">
        <f t="shared" si="41"/>
        <v>8602.8497909880007</v>
      </c>
      <c r="F30" s="20">
        <v>30651</v>
      </c>
      <c r="G30" s="19">
        <f t="shared" si="42"/>
        <v>9666.1821177000002</v>
      </c>
      <c r="H30" s="19">
        <f t="shared" si="43"/>
        <v>7679.3505815999988</v>
      </c>
      <c r="I30" s="19">
        <f t="shared" si="44"/>
        <v>13305.470059289999</v>
      </c>
      <c r="J30" s="20">
        <v>30247</v>
      </c>
      <c r="K30" s="19">
        <f t="shared" si="45"/>
        <v>9538.7755868999993</v>
      </c>
      <c r="L30" s="19">
        <f t="shared" si="46"/>
        <v>7578.1317751999995</v>
      </c>
      <c r="M30" s="19">
        <f t="shared" si="47"/>
        <v>13130.095360129999</v>
      </c>
      <c r="N30" s="5"/>
      <c r="O30" s="22"/>
      <c r="P30" s="15">
        <f t="shared" si="48"/>
        <v>0</v>
      </c>
      <c r="Q30" s="15">
        <f t="shared" si="49"/>
        <v>0</v>
      </c>
      <c r="R30" s="15">
        <f t="shared" si="50"/>
        <v>0</v>
      </c>
      <c r="S30" s="2"/>
      <c r="T30" s="11">
        <f t="shared" si="51"/>
        <v>0</v>
      </c>
      <c r="U30" s="11">
        <f t="shared" si="52"/>
        <v>0</v>
      </c>
      <c r="V30" s="11">
        <f t="shared" si="53"/>
        <v>0</v>
      </c>
      <c r="W30" s="5">
        <f t="shared" si="54"/>
        <v>604.94000000000005</v>
      </c>
      <c r="X30" s="11">
        <f t="shared" si="55"/>
        <v>190.77551173800001</v>
      </c>
      <c r="Y30" s="11">
        <f t="shared" si="56"/>
        <v>151.56263550399999</v>
      </c>
      <c r="Z30" s="11">
        <f t="shared" si="57"/>
        <v>262.60190720259999</v>
      </c>
      <c r="AA30" s="2"/>
      <c r="AB30" s="15">
        <f t="shared" si="58"/>
        <v>0</v>
      </c>
      <c r="AC30" s="15">
        <f t="shared" si="59"/>
        <v>0</v>
      </c>
      <c r="AD30" s="11">
        <f t="shared" si="60"/>
        <v>0</v>
      </c>
      <c r="AE30" s="2"/>
      <c r="AF30" s="15">
        <f t="shared" si="68"/>
        <v>0</v>
      </c>
      <c r="AG30" s="15">
        <f t="shared" si="69"/>
        <v>0</v>
      </c>
      <c r="AH30" s="15">
        <f t="shared" si="70"/>
        <v>0</v>
      </c>
      <c r="AI30" s="2"/>
      <c r="AJ30" s="2"/>
      <c r="AK30" s="2"/>
      <c r="AL30" s="2"/>
      <c r="AM30" s="5">
        <f t="shared" si="61"/>
        <v>604.94000000000005</v>
      </c>
      <c r="AN30" s="11">
        <f t="shared" si="62"/>
        <v>190.77551173800001</v>
      </c>
      <c r="AO30" s="11">
        <f t="shared" si="63"/>
        <v>151.56263550399999</v>
      </c>
      <c r="AP30" s="11">
        <f t="shared" si="64"/>
        <v>262.60190720259999</v>
      </c>
      <c r="AQ30" s="6">
        <f t="shared" si="38"/>
        <v>49459.92</v>
      </c>
      <c r="AR30" s="11">
        <f t="shared" si="65"/>
        <v>15597.813912984</v>
      </c>
      <c r="AS30" s="11">
        <f t="shared" si="66"/>
        <v>12391.767492671999</v>
      </c>
      <c r="AT30" s="11">
        <f t="shared" si="67"/>
        <v>21470.343045736798</v>
      </c>
    </row>
    <row r="31" spans="1:48" x14ac:dyDescent="0.25">
      <c r="A31" s="4">
        <v>42248</v>
      </c>
      <c r="B31" s="9">
        <v>33273.78</v>
      </c>
      <c r="C31" s="17">
        <f t="shared" si="39"/>
        <v>10493.309100005999</v>
      </c>
      <c r="D31" s="17">
        <f t="shared" si="40"/>
        <v>8336.466079247999</v>
      </c>
      <c r="E31" s="17">
        <f t="shared" si="41"/>
        <v>14444.008148123999</v>
      </c>
      <c r="F31" s="20">
        <v>30651</v>
      </c>
      <c r="G31" s="19">
        <f t="shared" si="42"/>
        <v>9666.1821177000002</v>
      </c>
      <c r="H31" s="19">
        <f t="shared" si="43"/>
        <v>7679.3505815999988</v>
      </c>
      <c r="I31" s="19">
        <f t="shared" si="44"/>
        <v>13305.470059289999</v>
      </c>
      <c r="J31" s="20">
        <v>30247</v>
      </c>
      <c r="K31" s="19">
        <f t="shared" si="45"/>
        <v>9538.7755868999993</v>
      </c>
      <c r="L31" s="19">
        <f t="shared" si="46"/>
        <v>7578.1317751999995</v>
      </c>
      <c r="M31" s="19">
        <f t="shared" si="47"/>
        <v>13130.095360129999</v>
      </c>
      <c r="N31" s="5"/>
      <c r="O31" s="22"/>
      <c r="P31" s="15">
        <f t="shared" si="48"/>
        <v>0</v>
      </c>
      <c r="Q31" s="15">
        <f t="shared" si="49"/>
        <v>0</v>
      </c>
      <c r="R31" s="15">
        <f t="shared" si="50"/>
        <v>0</v>
      </c>
      <c r="S31" s="2"/>
      <c r="T31" s="11">
        <f t="shared" si="51"/>
        <v>0</v>
      </c>
      <c r="U31" s="11">
        <f t="shared" si="52"/>
        <v>0</v>
      </c>
      <c r="V31" s="11">
        <f t="shared" si="53"/>
        <v>0</v>
      </c>
      <c r="W31" s="5">
        <f t="shared" si="54"/>
        <v>604.94000000000005</v>
      </c>
      <c r="X31" s="11">
        <f t="shared" si="55"/>
        <v>190.77551173800001</v>
      </c>
      <c r="Y31" s="11">
        <f t="shared" si="56"/>
        <v>151.56263550399999</v>
      </c>
      <c r="Z31" s="11">
        <f t="shared" si="57"/>
        <v>262.60190720259999</v>
      </c>
      <c r="AA31" s="2"/>
      <c r="AB31" s="15">
        <f t="shared" si="58"/>
        <v>0</v>
      </c>
      <c r="AC31" s="15">
        <f t="shared" si="59"/>
        <v>0</v>
      </c>
      <c r="AD31" s="11">
        <f t="shared" si="60"/>
        <v>0</v>
      </c>
      <c r="AE31" s="2">
        <v>44565</v>
      </c>
      <c r="AF31" s="15">
        <f t="shared" si="68"/>
        <v>14054.138725499999</v>
      </c>
      <c r="AG31" s="15">
        <f t="shared" si="69"/>
        <v>11165.386403999999</v>
      </c>
      <c r="AH31" s="15">
        <f t="shared" si="70"/>
        <v>19345.478881349998</v>
      </c>
      <c r="AI31" s="2"/>
      <c r="AJ31" s="11">
        <f>AI31*0.3153627</f>
        <v>0</v>
      </c>
      <c r="AK31" s="11">
        <f>AI31*0.2505416</f>
        <v>0</v>
      </c>
      <c r="AL31" s="11">
        <f>AI31*0.43409579</f>
        <v>0</v>
      </c>
      <c r="AM31" s="5">
        <f t="shared" si="61"/>
        <v>45169.94</v>
      </c>
      <c r="AN31" s="11">
        <f t="shared" si="62"/>
        <v>14244.914237238001</v>
      </c>
      <c r="AO31" s="11">
        <f t="shared" si="63"/>
        <v>11316.949039503999</v>
      </c>
      <c r="AP31" s="11">
        <f t="shared" si="64"/>
        <v>19608.080788552601</v>
      </c>
      <c r="AQ31" s="6">
        <f t="shared" si="38"/>
        <v>18350.839999999997</v>
      </c>
      <c r="AR31" s="11">
        <f t="shared" si="65"/>
        <v>5787.1704496679986</v>
      </c>
      <c r="AS31" s="11">
        <f t="shared" si="66"/>
        <v>4597.6488149439983</v>
      </c>
      <c r="AT31" s="11">
        <f t="shared" si="67"/>
        <v>7966.0223869635984</v>
      </c>
    </row>
    <row r="32" spans="1:48" x14ac:dyDescent="0.25">
      <c r="A32" s="4">
        <v>42278</v>
      </c>
      <c r="B32" s="9">
        <v>18841.349999999999</v>
      </c>
      <c r="C32" s="17">
        <f t="shared" si="39"/>
        <v>5941.8590076449991</v>
      </c>
      <c r="D32" s="17">
        <f t="shared" si="40"/>
        <v>4720.5419751599993</v>
      </c>
      <c r="E32" s="17">
        <f t="shared" si="41"/>
        <v>8178.9509013299985</v>
      </c>
      <c r="F32" s="20">
        <v>30651</v>
      </c>
      <c r="G32" s="19">
        <f t="shared" si="42"/>
        <v>9666.1821177000002</v>
      </c>
      <c r="H32" s="19">
        <f t="shared" si="43"/>
        <v>7679.3505815999988</v>
      </c>
      <c r="I32" s="19">
        <f t="shared" si="44"/>
        <v>13305.470059289999</v>
      </c>
      <c r="J32" s="20">
        <v>30247</v>
      </c>
      <c r="K32" s="19">
        <f t="shared" si="45"/>
        <v>9538.7755868999993</v>
      </c>
      <c r="L32" s="19">
        <f t="shared" si="46"/>
        <v>7578.1317751999995</v>
      </c>
      <c r="M32" s="19">
        <f t="shared" si="47"/>
        <v>13130.095360129999</v>
      </c>
      <c r="N32" s="5"/>
      <c r="O32" s="22">
        <v>36800</v>
      </c>
      <c r="P32" s="15">
        <f t="shared" si="48"/>
        <v>11605.34736</v>
      </c>
      <c r="Q32" s="15">
        <f t="shared" si="49"/>
        <v>9219.9308799999999</v>
      </c>
      <c r="R32" s="15">
        <f t="shared" si="50"/>
        <v>15974.725071999999</v>
      </c>
      <c r="S32" s="2"/>
      <c r="T32" s="11">
        <f t="shared" si="51"/>
        <v>0</v>
      </c>
      <c r="U32" s="11">
        <f t="shared" si="52"/>
        <v>0</v>
      </c>
      <c r="V32" s="11">
        <f t="shared" si="53"/>
        <v>0</v>
      </c>
      <c r="W32" s="5">
        <f t="shared" si="54"/>
        <v>604.94000000000005</v>
      </c>
      <c r="X32" s="11">
        <f t="shared" si="55"/>
        <v>190.77551173800001</v>
      </c>
      <c r="Y32" s="11">
        <f t="shared" si="56"/>
        <v>151.56263550399999</v>
      </c>
      <c r="Z32" s="11">
        <f t="shared" si="57"/>
        <v>262.60190720259999</v>
      </c>
      <c r="AA32" s="2"/>
      <c r="AB32" s="15">
        <f t="shared" si="58"/>
        <v>0</v>
      </c>
      <c r="AC32" s="15">
        <f t="shared" si="59"/>
        <v>0</v>
      </c>
      <c r="AD32" s="11">
        <f t="shared" si="60"/>
        <v>0</v>
      </c>
      <c r="AE32" s="2"/>
      <c r="AF32" s="15">
        <f t="shared" si="68"/>
        <v>0</v>
      </c>
      <c r="AG32" s="15">
        <f t="shared" si="69"/>
        <v>0</v>
      </c>
      <c r="AH32" s="15">
        <f t="shared" si="70"/>
        <v>0</v>
      </c>
      <c r="AI32" s="2"/>
      <c r="AJ32" s="11">
        <f t="shared" ref="AJ32:AJ35" si="71">AI32*0.3153627</f>
        <v>0</v>
      </c>
      <c r="AK32" s="11">
        <f t="shared" ref="AK32:AK35" si="72">AI32*0.2505416</f>
        <v>0</v>
      </c>
      <c r="AL32" s="11">
        <f t="shared" ref="AL32:AL35" si="73">AI32*0.43409579</f>
        <v>0</v>
      </c>
      <c r="AM32" s="5">
        <f t="shared" si="61"/>
        <v>37404.94</v>
      </c>
      <c r="AN32" s="11">
        <f t="shared" si="62"/>
        <v>11796.122871738</v>
      </c>
      <c r="AO32" s="11">
        <f t="shared" si="63"/>
        <v>9371.4935155040002</v>
      </c>
      <c r="AP32" s="11">
        <f t="shared" si="64"/>
        <v>16237.3269792026</v>
      </c>
      <c r="AQ32" s="6">
        <f t="shared" si="38"/>
        <v>11683.409999999996</v>
      </c>
      <c r="AR32" s="11">
        <f t="shared" si="65"/>
        <v>3684.5117228069989</v>
      </c>
      <c r="AS32" s="11">
        <f t="shared" si="66"/>
        <v>2927.1802348559986</v>
      </c>
      <c r="AT32" s="11">
        <f t="shared" si="67"/>
        <v>5071.719093843898</v>
      </c>
    </row>
    <row r="33" spans="1:46" x14ac:dyDescent="0.25">
      <c r="A33" s="4">
        <v>42309</v>
      </c>
      <c r="B33" s="9">
        <v>12417.71</v>
      </c>
      <c r="C33" s="17">
        <f t="shared" si="39"/>
        <v>3916.0825534169999</v>
      </c>
      <c r="D33" s="17">
        <f t="shared" si="40"/>
        <v>3111.1529317359996</v>
      </c>
      <c r="E33" s="17">
        <f t="shared" si="41"/>
        <v>5390.4757566179997</v>
      </c>
      <c r="F33" s="20">
        <v>30651</v>
      </c>
      <c r="G33" s="19">
        <f t="shared" si="42"/>
        <v>9666.1821177000002</v>
      </c>
      <c r="H33" s="19">
        <f t="shared" si="43"/>
        <v>7679.3505815999988</v>
      </c>
      <c r="I33" s="19">
        <f t="shared" si="44"/>
        <v>13305.470059289999</v>
      </c>
      <c r="J33" s="20">
        <v>30247</v>
      </c>
      <c r="K33" s="19">
        <f t="shared" si="45"/>
        <v>9538.7755868999993</v>
      </c>
      <c r="L33" s="19">
        <f t="shared" si="46"/>
        <v>7578.1317751999995</v>
      </c>
      <c r="M33" s="19">
        <f t="shared" si="47"/>
        <v>13130.095360129999</v>
      </c>
      <c r="N33" s="5"/>
      <c r="O33" s="22">
        <v>3263</v>
      </c>
      <c r="P33" s="15">
        <f t="shared" si="48"/>
        <v>1029.0284901</v>
      </c>
      <c r="Q33" s="15">
        <f t="shared" si="49"/>
        <v>817.51724079999997</v>
      </c>
      <c r="R33" s="15">
        <f t="shared" si="50"/>
        <v>1416.4545627699999</v>
      </c>
      <c r="S33" s="2">
        <v>3388</v>
      </c>
      <c r="T33" s="11">
        <f t="shared" si="51"/>
        <v>1068.4488276</v>
      </c>
      <c r="U33" s="11">
        <f t="shared" si="52"/>
        <v>848.83494079999991</v>
      </c>
      <c r="V33" s="11">
        <f t="shared" si="53"/>
        <v>1470.7165365199999</v>
      </c>
      <c r="W33" s="5">
        <f t="shared" si="54"/>
        <v>604.94000000000005</v>
      </c>
      <c r="X33" s="11">
        <f t="shared" si="55"/>
        <v>190.77551173800001</v>
      </c>
      <c r="Y33" s="11">
        <f t="shared" si="56"/>
        <v>151.56263550399999</v>
      </c>
      <c r="Z33" s="11">
        <f t="shared" si="57"/>
        <v>262.60190720259999</v>
      </c>
      <c r="AA33" s="2">
        <v>80870</v>
      </c>
      <c r="AB33" s="15">
        <f t="shared" si="58"/>
        <v>25503.381548999998</v>
      </c>
      <c r="AC33" s="15">
        <f t="shared" si="59"/>
        <v>20261.299191999999</v>
      </c>
      <c r="AD33" s="11">
        <f t="shared" si="60"/>
        <v>35105.326537299996</v>
      </c>
      <c r="AE33" s="2"/>
      <c r="AF33" s="15">
        <f t="shared" si="68"/>
        <v>0</v>
      </c>
      <c r="AG33" s="15">
        <f t="shared" si="69"/>
        <v>0</v>
      </c>
      <c r="AH33" s="15">
        <f t="shared" si="70"/>
        <v>0</v>
      </c>
      <c r="AI33" s="2">
        <v>10122</v>
      </c>
      <c r="AJ33" s="11">
        <f t="shared" si="71"/>
        <v>3192.1012494000001</v>
      </c>
      <c r="AK33" s="11">
        <f t="shared" si="72"/>
        <v>2535.9820751999996</v>
      </c>
      <c r="AL33" s="11">
        <f t="shared" si="73"/>
        <v>4393.9175863800001</v>
      </c>
      <c r="AM33" s="5">
        <f t="shared" si="61"/>
        <v>98247.94</v>
      </c>
      <c r="AN33" s="11">
        <f t="shared" si="62"/>
        <v>30983.735627837999</v>
      </c>
      <c r="AO33" s="11">
        <f t="shared" si="63"/>
        <v>24615.196084304</v>
      </c>
      <c r="AP33" s="11">
        <f t="shared" si="64"/>
        <v>42649.0171301726</v>
      </c>
      <c r="AQ33" s="6">
        <f t="shared" si="38"/>
        <v>-55583.23</v>
      </c>
      <c r="AR33" s="11">
        <f t="shared" si="65"/>
        <v>-17528.877487521</v>
      </c>
      <c r="AS33" s="11">
        <f t="shared" si="66"/>
        <v>-13925.911377368</v>
      </c>
      <c r="AT33" s="11">
        <f t="shared" si="67"/>
        <v>-24128.446137601699</v>
      </c>
    </row>
    <row r="34" spans="1:46" x14ac:dyDescent="0.25">
      <c r="A34" s="4">
        <v>42339</v>
      </c>
      <c r="B34" s="9">
        <v>9452.5300000000007</v>
      </c>
      <c r="C34" s="17">
        <f t="shared" si="39"/>
        <v>2980.9753826310002</v>
      </c>
      <c r="D34" s="17">
        <f t="shared" si="40"/>
        <v>2368.2519902479999</v>
      </c>
      <c r="E34" s="17">
        <f t="shared" si="41"/>
        <v>4103.3035723740004</v>
      </c>
      <c r="F34" s="20">
        <v>30651</v>
      </c>
      <c r="G34" s="19">
        <f t="shared" si="42"/>
        <v>9666.1821177000002</v>
      </c>
      <c r="H34" s="19">
        <f t="shared" si="43"/>
        <v>7679.3505815999988</v>
      </c>
      <c r="I34" s="19">
        <f t="shared" si="44"/>
        <v>13305.470059289999</v>
      </c>
      <c r="J34" s="20">
        <v>30255</v>
      </c>
      <c r="K34" s="19">
        <f t="shared" si="45"/>
        <v>9541.2984885000005</v>
      </c>
      <c r="L34" s="19">
        <f t="shared" si="46"/>
        <v>7580.1361079999997</v>
      </c>
      <c r="M34" s="19">
        <f t="shared" si="47"/>
        <v>13133.56812645</v>
      </c>
      <c r="N34" s="5"/>
      <c r="O34" s="22">
        <v>10800</v>
      </c>
      <c r="P34" s="15">
        <f t="shared" si="48"/>
        <v>3405.91716</v>
      </c>
      <c r="Q34" s="15">
        <f t="shared" si="49"/>
        <v>2705.8492799999999</v>
      </c>
      <c r="R34" s="15">
        <f t="shared" si="50"/>
        <v>4688.2345319999995</v>
      </c>
      <c r="S34" s="2">
        <v>48045</v>
      </c>
      <c r="T34" s="11">
        <f t="shared" si="51"/>
        <v>15151.600921499999</v>
      </c>
      <c r="U34" s="11">
        <f t="shared" si="52"/>
        <v>12037.271171999999</v>
      </c>
      <c r="V34" s="11">
        <f t="shared" si="53"/>
        <v>20856.13223055</v>
      </c>
      <c r="W34" s="5">
        <f t="shared" si="54"/>
        <v>605.1</v>
      </c>
      <c r="X34" s="11">
        <f t="shared" si="55"/>
        <v>190.82596977</v>
      </c>
      <c r="Y34" s="11">
        <f t="shared" si="56"/>
        <v>151.60272215999998</v>
      </c>
      <c r="Z34" s="11">
        <f t="shared" si="57"/>
        <v>262.67136252900002</v>
      </c>
      <c r="AA34" s="2">
        <v>0</v>
      </c>
      <c r="AB34" s="15">
        <f t="shared" si="58"/>
        <v>0</v>
      </c>
      <c r="AC34" s="15">
        <f t="shared" si="59"/>
        <v>0</v>
      </c>
      <c r="AD34" s="11">
        <f t="shared" si="60"/>
        <v>0</v>
      </c>
      <c r="AE34" s="2"/>
      <c r="AF34" s="15">
        <f t="shared" si="68"/>
        <v>0</v>
      </c>
      <c r="AG34" s="15">
        <f t="shared" si="69"/>
        <v>0</v>
      </c>
      <c r="AH34" s="15">
        <f t="shared" si="70"/>
        <v>0</v>
      </c>
      <c r="AI34" s="2"/>
      <c r="AJ34" s="11">
        <f t="shared" si="71"/>
        <v>0</v>
      </c>
      <c r="AK34" s="11">
        <f t="shared" si="72"/>
        <v>0</v>
      </c>
      <c r="AL34" s="11">
        <f t="shared" si="73"/>
        <v>0</v>
      </c>
      <c r="AM34" s="5">
        <f t="shared" si="61"/>
        <v>59450.1</v>
      </c>
      <c r="AN34" s="11">
        <f t="shared" si="62"/>
        <v>18748.34405127</v>
      </c>
      <c r="AO34" s="11">
        <f t="shared" si="63"/>
        <v>14894.723174159999</v>
      </c>
      <c r="AP34" s="11">
        <f t="shared" si="64"/>
        <v>25807.038125078998</v>
      </c>
      <c r="AQ34" s="6">
        <f t="shared" si="38"/>
        <v>-19742.57</v>
      </c>
      <c r="AR34" s="11">
        <f t="shared" si="65"/>
        <v>-6226.0701801389996</v>
      </c>
      <c r="AS34" s="11">
        <f t="shared" si="66"/>
        <v>-4946.3350759119994</v>
      </c>
      <c r="AT34" s="11">
        <f t="shared" si="67"/>
        <v>-8570.1665207802998</v>
      </c>
    </row>
    <row r="35" spans="1:46" x14ac:dyDescent="0.25">
      <c r="A35" s="2" t="s">
        <v>4</v>
      </c>
      <c r="B35" s="2">
        <f>SUM(B23:B34)</f>
        <v>11088.129999999992</v>
      </c>
      <c r="C35" s="17">
        <f t="shared" si="39"/>
        <v>3496.7826147509973</v>
      </c>
      <c r="D35" s="17">
        <f t="shared" si="40"/>
        <v>2778.0378312079979</v>
      </c>
      <c r="E35" s="17">
        <f t="shared" si="41"/>
        <v>4813.3106628539963</v>
      </c>
      <c r="F35" s="6">
        <f>SUM(F23:F34)</f>
        <v>367812</v>
      </c>
      <c r="G35" s="19">
        <f t="shared" si="42"/>
        <v>115994.18541239999</v>
      </c>
      <c r="H35" s="19">
        <f t="shared" si="43"/>
        <v>92152.206979199997</v>
      </c>
      <c r="I35" s="19">
        <f t="shared" si="44"/>
        <v>159665.64071147999</v>
      </c>
      <c r="J35" s="6">
        <f>SUM(J23:J34)</f>
        <v>362972</v>
      </c>
      <c r="K35" s="19">
        <f t="shared" si="45"/>
        <v>114467.8299444</v>
      </c>
      <c r="L35" s="19">
        <f t="shared" si="46"/>
        <v>90939.585635199997</v>
      </c>
      <c r="M35" s="19">
        <f t="shared" si="47"/>
        <v>157564.61708788</v>
      </c>
      <c r="N35" s="5">
        <f t="shared" ref="N35" si="74">J35/F35*100</f>
        <v>98.684110360727757</v>
      </c>
      <c r="O35" s="2">
        <f t="shared" ref="O35:AI35" si="75">SUM(O23:O34)</f>
        <v>92463</v>
      </c>
      <c r="P35" s="15">
        <f t="shared" si="48"/>
        <v>29159.381330100001</v>
      </c>
      <c r="Q35" s="15">
        <f t="shared" si="49"/>
        <v>23165.827960799998</v>
      </c>
      <c r="R35" s="15">
        <f t="shared" si="50"/>
        <v>40137.799030769995</v>
      </c>
      <c r="S35" s="2">
        <f t="shared" si="75"/>
        <v>127506</v>
      </c>
      <c r="T35" s="11">
        <f t="shared" si="51"/>
        <v>40210.636426199999</v>
      </c>
      <c r="U35" s="11">
        <f t="shared" si="52"/>
        <v>31945.557249599999</v>
      </c>
      <c r="V35" s="11">
        <f t="shared" si="53"/>
        <v>55349.817799739998</v>
      </c>
      <c r="W35" s="5">
        <f t="shared" si="75"/>
        <v>7259.4400000000023</v>
      </c>
      <c r="X35" s="11">
        <f t="shared" si="55"/>
        <v>2289.3565988880009</v>
      </c>
      <c r="Y35" s="11">
        <f t="shared" si="56"/>
        <v>1818.7917127040005</v>
      </c>
      <c r="Z35" s="11">
        <f t="shared" si="57"/>
        <v>3151.2923417576008</v>
      </c>
      <c r="AA35" s="2">
        <f t="shared" si="75"/>
        <v>80870</v>
      </c>
      <c r="AB35" s="15">
        <f t="shared" si="58"/>
        <v>25503.381548999998</v>
      </c>
      <c r="AC35" s="15">
        <f t="shared" si="59"/>
        <v>20261.299191999999</v>
      </c>
      <c r="AD35" s="11">
        <f t="shared" si="60"/>
        <v>35105.326537299996</v>
      </c>
      <c r="AE35" s="2">
        <f t="shared" si="75"/>
        <v>119014</v>
      </c>
      <c r="AF35" s="15">
        <f t="shared" si="68"/>
        <v>37532.576377799996</v>
      </c>
      <c r="AG35" s="15">
        <f t="shared" si="69"/>
        <v>29817.957982399996</v>
      </c>
      <c r="AH35" s="15">
        <f t="shared" si="70"/>
        <v>51663.476351059995</v>
      </c>
      <c r="AI35" s="2">
        <f t="shared" si="75"/>
        <v>10122</v>
      </c>
      <c r="AJ35" s="11">
        <f t="shared" si="71"/>
        <v>3192.1012494000001</v>
      </c>
      <c r="AK35" s="11">
        <f t="shared" si="72"/>
        <v>2535.9820751999996</v>
      </c>
      <c r="AL35" s="11">
        <f t="shared" si="73"/>
        <v>4393.9175863800001</v>
      </c>
      <c r="AM35" s="5">
        <f t="shared" si="61"/>
        <v>437234.44</v>
      </c>
      <c r="AN35" s="11">
        <f t="shared" si="62"/>
        <v>137887.433531388</v>
      </c>
      <c r="AO35" s="11">
        <f t="shared" si="63"/>
        <v>109545.41617270399</v>
      </c>
      <c r="AP35" s="11">
        <f t="shared" si="64"/>
        <v>189801.62964700759</v>
      </c>
      <c r="AQ35" s="6">
        <f t="shared" si="38"/>
        <v>-63174.310000000012</v>
      </c>
      <c r="AR35" s="11">
        <f t="shared" si="65"/>
        <v>-19922.820972237005</v>
      </c>
      <c r="AS35" s="11">
        <f t="shared" si="66"/>
        <v>-15827.792706296001</v>
      </c>
      <c r="AT35" s="11">
        <f t="shared" si="67"/>
        <v>-27423.702007154905</v>
      </c>
    </row>
    <row r="38" spans="1:46" x14ac:dyDescent="0.25">
      <c r="O38" s="1" t="s">
        <v>8</v>
      </c>
    </row>
    <row r="39" spans="1:46" ht="110.25" x14ac:dyDescent="0.25">
      <c r="A39" s="2" t="s">
        <v>11</v>
      </c>
      <c r="B39" s="3" t="s">
        <v>12</v>
      </c>
      <c r="C39" s="12" t="s">
        <v>21</v>
      </c>
      <c r="D39" s="12" t="s">
        <v>22</v>
      </c>
      <c r="E39" s="12" t="s">
        <v>23</v>
      </c>
      <c r="F39" s="3" t="s">
        <v>0</v>
      </c>
      <c r="G39" s="12" t="s">
        <v>21</v>
      </c>
      <c r="H39" s="12" t="s">
        <v>22</v>
      </c>
      <c r="I39" s="12" t="s">
        <v>23</v>
      </c>
      <c r="J39" s="3" t="s">
        <v>1</v>
      </c>
      <c r="K39" s="12" t="s">
        <v>21</v>
      </c>
      <c r="L39" s="12" t="s">
        <v>22</v>
      </c>
      <c r="M39" s="12" t="s">
        <v>23</v>
      </c>
      <c r="N39" s="3" t="s">
        <v>2</v>
      </c>
      <c r="O39" s="3" t="s">
        <v>9</v>
      </c>
      <c r="P39" s="12" t="s">
        <v>21</v>
      </c>
      <c r="Q39" s="12" t="s">
        <v>22</v>
      </c>
      <c r="R39" s="12" t="s">
        <v>23</v>
      </c>
      <c r="S39" s="3" t="s">
        <v>3</v>
      </c>
      <c r="T39" s="12" t="s">
        <v>21</v>
      </c>
      <c r="U39" s="12" t="s">
        <v>22</v>
      </c>
      <c r="V39" s="12" t="s">
        <v>23</v>
      </c>
      <c r="W39" s="3" t="s">
        <v>7</v>
      </c>
      <c r="X39" s="12" t="s">
        <v>21</v>
      </c>
      <c r="Y39" s="12" t="s">
        <v>22</v>
      </c>
      <c r="Z39" s="12" t="s">
        <v>23</v>
      </c>
      <c r="AA39" s="3" t="s">
        <v>6</v>
      </c>
      <c r="AB39" s="12" t="s">
        <v>21</v>
      </c>
      <c r="AC39" s="12" t="s">
        <v>22</v>
      </c>
      <c r="AD39" s="12" t="s">
        <v>23</v>
      </c>
    </row>
    <row r="40" spans="1:46" x14ac:dyDescent="0.25">
      <c r="A40" s="4">
        <v>42005</v>
      </c>
      <c r="B40" s="2">
        <v>43578.07</v>
      </c>
      <c r="C40" s="11">
        <f>B40*0.3149119</f>
        <v>13723.252822033</v>
      </c>
      <c r="D40" s="11">
        <f>B40*0.2502409</f>
        <v>10905.015457063</v>
      </c>
      <c r="E40" s="11">
        <f>B40*0.4348472</f>
        <v>18949.801720904001</v>
      </c>
      <c r="F40" s="20">
        <v>50114</v>
      </c>
      <c r="G40" s="19">
        <f>F40*0.3149119</f>
        <v>15781.494956600001</v>
      </c>
      <c r="H40" s="19">
        <f>F40*0.2502409</f>
        <v>12540.572462599999</v>
      </c>
      <c r="I40" s="19">
        <f>F40*0.4348472</f>
        <v>21791.932580799999</v>
      </c>
      <c r="J40" s="20">
        <v>33896.14</v>
      </c>
      <c r="K40" s="19">
        <f>J40*0.3149119</f>
        <v>10674.297850066001</v>
      </c>
      <c r="L40" s="19">
        <f>J40*0.2502409</f>
        <v>8482.2005801260002</v>
      </c>
      <c r="M40" s="19">
        <f>J40*0.4348472</f>
        <v>14739.641569808</v>
      </c>
      <c r="N40" s="5"/>
      <c r="O40" s="2">
        <v>172884</v>
      </c>
      <c r="P40" s="11">
        <f>O40*0.3149119</f>
        <v>54443.228919600006</v>
      </c>
      <c r="Q40" s="11">
        <f>O40*0.2502409</f>
        <v>43262.647755599995</v>
      </c>
      <c r="R40" s="11">
        <f>O40*0.4348472</f>
        <v>75178.123324799992</v>
      </c>
      <c r="S40" s="5">
        <f t="shared" ref="S40:S51" si="76">J40*2%</f>
        <v>677.92280000000005</v>
      </c>
      <c r="T40" s="11">
        <f>S40*0.3149119</f>
        <v>213.48595700132003</v>
      </c>
      <c r="U40" s="11">
        <f>S40*0.2502409</f>
        <v>169.64401160252001</v>
      </c>
      <c r="V40" s="11">
        <f>S40*0.4348472</f>
        <v>294.79283139616001</v>
      </c>
      <c r="W40" s="5">
        <f>O40+S40</f>
        <v>173561.9228</v>
      </c>
      <c r="X40" s="11">
        <f>W40*0.3149119</f>
        <v>54656.714876601327</v>
      </c>
      <c r="Y40" s="11">
        <f>W40*0.2502409</f>
        <v>43432.291767202521</v>
      </c>
      <c r="Z40" s="11">
        <f>W40*0.4348472</f>
        <v>75472.916156196152</v>
      </c>
      <c r="AA40" s="6">
        <f t="shared" ref="AA40:AA52" si="77">J40-W40+B40</f>
        <v>-96087.712799999979</v>
      </c>
      <c r="AB40" s="15">
        <f>AA40*0.3149119</f>
        <v>-30259.164204502315</v>
      </c>
      <c r="AC40" s="15">
        <f>AA40*0.2502409</f>
        <v>-24045.075730013512</v>
      </c>
      <c r="AD40" s="15">
        <f>AA40*0.4348472</f>
        <v>-41783.472865484153</v>
      </c>
    </row>
    <row r="41" spans="1:46" x14ac:dyDescent="0.25">
      <c r="A41" s="4">
        <v>42036</v>
      </c>
      <c r="B41" s="2">
        <v>83852.98</v>
      </c>
      <c r="C41" s="11">
        <f t="shared" ref="C41:C52" si="78">B41*0.3149119</f>
        <v>26406.301252461999</v>
      </c>
      <c r="D41" s="11">
        <f t="shared" ref="D41:D52" si="79">B41*0.2502409</f>
        <v>20983.445182881998</v>
      </c>
      <c r="E41" s="11">
        <f t="shared" ref="E41:E52" si="80">B41*0.4348472</f>
        <v>36463.233564655995</v>
      </c>
      <c r="F41" s="20">
        <v>50114</v>
      </c>
      <c r="G41" s="19">
        <f t="shared" ref="G41:G52" si="81">F41*0.3149119</f>
        <v>15781.494956600001</v>
      </c>
      <c r="H41" s="19">
        <f t="shared" ref="H41:H52" si="82">F41*0.2502409</f>
        <v>12540.572462599999</v>
      </c>
      <c r="I41" s="19">
        <f t="shared" ref="I41:I52" si="83">F41*0.4348472</f>
        <v>21791.932580799999</v>
      </c>
      <c r="J41" s="20">
        <v>45701</v>
      </c>
      <c r="K41" s="19">
        <f t="shared" ref="K41:K52" si="84">J41*0.3149119</f>
        <v>14391.788741900002</v>
      </c>
      <c r="L41" s="19">
        <f t="shared" ref="L41:L52" si="85">J41*0.2502409</f>
        <v>11436.259370899999</v>
      </c>
      <c r="M41" s="19">
        <f t="shared" ref="M41:M52" si="86">J41*0.4348472</f>
        <v>19872.951887200001</v>
      </c>
      <c r="N41" s="5"/>
      <c r="O41" s="2">
        <v>141475</v>
      </c>
      <c r="P41" s="11">
        <f t="shared" ref="P41:P52" si="87">O41*0.3149119</f>
        <v>44552.1610525</v>
      </c>
      <c r="Q41" s="11">
        <f t="shared" ref="Q41:Q52" si="88">O41*0.2502409</f>
        <v>35402.831327499996</v>
      </c>
      <c r="R41" s="11">
        <f t="shared" ref="R41:R52" si="89">O41*0.4348472</f>
        <v>61520.007619999997</v>
      </c>
      <c r="S41" s="5">
        <f t="shared" si="76"/>
        <v>914.02</v>
      </c>
      <c r="T41" s="11">
        <f t="shared" ref="T41:T52" si="90">S41*0.3149119</f>
        <v>287.83577483800002</v>
      </c>
      <c r="U41" s="11">
        <f t="shared" ref="U41:U52" si="91">S41*0.2502409</f>
        <v>228.72518741799999</v>
      </c>
      <c r="V41" s="11">
        <f t="shared" ref="V41:V52" si="92">S41*0.4348472</f>
        <v>397.459037744</v>
      </c>
      <c r="W41" s="5">
        <f t="shared" ref="W41:W52" si="93">O41+S41</f>
        <v>142389.01999999999</v>
      </c>
      <c r="X41" s="11">
        <f t="shared" ref="X41:X52" si="94">W41*0.3149119</f>
        <v>44839.996827338</v>
      </c>
      <c r="Y41" s="11">
        <f t="shared" ref="Y41:Y52" si="95">W41*0.2502409</f>
        <v>35631.556514917997</v>
      </c>
      <c r="Z41" s="11">
        <f t="shared" ref="Z41:Z52" si="96">W41*0.4348472</f>
        <v>61917.466657743993</v>
      </c>
      <c r="AA41" s="6">
        <f t="shared" si="77"/>
        <v>-12835.039999999994</v>
      </c>
      <c r="AB41" s="15">
        <f t="shared" ref="AB41:AB52" si="97">AA41*0.3149119</f>
        <v>-4041.9068329759984</v>
      </c>
      <c r="AC41" s="15">
        <f t="shared" ref="AC41:AC52" si="98">AA41*0.2502409</f>
        <v>-3211.8519611359984</v>
      </c>
      <c r="AD41" s="15">
        <f t="shared" ref="AD41:AD52" si="99">AA41*0.4348472</f>
        <v>-5581.2812058879972</v>
      </c>
    </row>
    <row r="42" spans="1:46" x14ac:dyDescent="0.25">
      <c r="A42" s="4">
        <v>42064</v>
      </c>
      <c r="B42" s="2">
        <v>93369.45</v>
      </c>
      <c r="C42" s="11">
        <f t="shared" si="78"/>
        <v>29403.150901455003</v>
      </c>
      <c r="D42" s="11">
        <f t="shared" si="79"/>
        <v>23364.855200504997</v>
      </c>
      <c r="E42" s="11">
        <f t="shared" si="80"/>
        <v>40601.443898040001</v>
      </c>
      <c r="F42" s="20">
        <v>50114</v>
      </c>
      <c r="G42" s="19">
        <f t="shared" si="81"/>
        <v>15781.494956600001</v>
      </c>
      <c r="H42" s="19">
        <f t="shared" si="82"/>
        <v>12540.572462599999</v>
      </c>
      <c r="I42" s="19">
        <f t="shared" si="83"/>
        <v>21791.932580799999</v>
      </c>
      <c r="J42" s="20">
        <v>54916</v>
      </c>
      <c r="K42" s="19">
        <f t="shared" si="84"/>
        <v>17293.701900399999</v>
      </c>
      <c r="L42" s="19">
        <f t="shared" si="85"/>
        <v>13742.229264399999</v>
      </c>
      <c r="M42" s="19">
        <f t="shared" si="86"/>
        <v>23880.0688352</v>
      </c>
      <c r="N42" s="5"/>
      <c r="O42" s="2">
        <v>7618</v>
      </c>
      <c r="P42" s="11">
        <f t="shared" si="87"/>
        <v>2398.9988542000001</v>
      </c>
      <c r="Q42" s="11">
        <f t="shared" si="88"/>
        <v>1906.3351762</v>
      </c>
      <c r="R42" s="11">
        <f t="shared" si="89"/>
        <v>3312.6659695999997</v>
      </c>
      <c r="S42" s="5">
        <f t="shared" si="76"/>
        <v>1098.32</v>
      </c>
      <c r="T42" s="11">
        <f t="shared" si="90"/>
        <v>345.87403800800001</v>
      </c>
      <c r="U42" s="11">
        <f t="shared" si="91"/>
        <v>274.84458528799996</v>
      </c>
      <c r="V42" s="11">
        <f t="shared" si="92"/>
        <v>477.60137670399996</v>
      </c>
      <c r="W42" s="5">
        <f t="shared" si="93"/>
        <v>8716.32</v>
      </c>
      <c r="X42" s="11">
        <f t="shared" si="94"/>
        <v>2744.8728922079999</v>
      </c>
      <c r="Y42" s="11">
        <f t="shared" si="95"/>
        <v>2181.1797614879997</v>
      </c>
      <c r="Z42" s="11">
        <f t="shared" si="96"/>
        <v>3790.2673463039996</v>
      </c>
      <c r="AA42" s="6">
        <f t="shared" si="77"/>
        <v>139569.13</v>
      </c>
      <c r="AB42" s="15">
        <f t="shared" si="97"/>
        <v>43951.979909647001</v>
      </c>
      <c r="AC42" s="15">
        <f t="shared" si="98"/>
        <v>34925.904703417</v>
      </c>
      <c r="AD42" s="15">
        <f t="shared" si="99"/>
        <v>60691.245386936003</v>
      </c>
    </row>
    <row r="43" spans="1:46" x14ac:dyDescent="0.25">
      <c r="A43" s="4">
        <v>42095</v>
      </c>
      <c r="B43" s="2">
        <v>105774.71</v>
      </c>
      <c r="C43" s="11">
        <f t="shared" si="78"/>
        <v>33309.714898049002</v>
      </c>
      <c r="D43" s="11">
        <f t="shared" si="79"/>
        <v>26469.158627639001</v>
      </c>
      <c r="E43" s="11">
        <f t="shared" si="80"/>
        <v>45995.836474312004</v>
      </c>
      <c r="F43" s="20">
        <v>50114</v>
      </c>
      <c r="G43" s="19">
        <f t="shared" si="81"/>
        <v>15781.494956600001</v>
      </c>
      <c r="H43" s="19">
        <f t="shared" si="82"/>
        <v>12540.572462599999</v>
      </c>
      <c r="I43" s="19">
        <f t="shared" si="83"/>
        <v>21791.932580799999</v>
      </c>
      <c r="J43" s="20">
        <v>40820</v>
      </c>
      <c r="K43" s="19">
        <f t="shared" si="84"/>
        <v>12854.703758000001</v>
      </c>
      <c r="L43" s="19">
        <f t="shared" si="85"/>
        <v>10214.833537999999</v>
      </c>
      <c r="M43" s="19">
        <f t="shared" si="86"/>
        <v>17750.462703999998</v>
      </c>
      <c r="N43" s="5"/>
      <c r="O43" s="2">
        <v>796</v>
      </c>
      <c r="P43" s="11">
        <f t="shared" si="87"/>
        <v>250.66987240000003</v>
      </c>
      <c r="Q43" s="11">
        <f t="shared" si="88"/>
        <v>199.1917564</v>
      </c>
      <c r="R43" s="11">
        <f t="shared" si="89"/>
        <v>346.13837119999999</v>
      </c>
      <c r="S43" s="5">
        <f t="shared" si="76"/>
        <v>816.4</v>
      </c>
      <c r="T43" s="11">
        <f t="shared" si="90"/>
        <v>257.09407515999999</v>
      </c>
      <c r="U43" s="11">
        <f t="shared" si="91"/>
        <v>204.29667075999998</v>
      </c>
      <c r="V43" s="11">
        <f t="shared" si="92"/>
        <v>355.00925408000001</v>
      </c>
      <c r="W43" s="5">
        <f t="shared" si="93"/>
        <v>1612.4</v>
      </c>
      <c r="X43" s="11">
        <f t="shared" si="94"/>
        <v>507.76394756000008</v>
      </c>
      <c r="Y43" s="11">
        <f t="shared" si="95"/>
        <v>403.48842716000001</v>
      </c>
      <c r="Z43" s="11">
        <f t="shared" si="96"/>
        <v>701.14762528000006</v>
      </c>
      <c r="AA43" s="6">
        <f t="shared" si="77"/>
        <v>144982.31</v>
      </c>
      <c r="AB43" s="15">
        <f t="shared" si="97"/>
        <v>45656.654708489004</v>
      </c>
      <c r="AC43" s="15">
        <f t="shared" si="98"/>
        <v>36280.503738478998</v>
      </c>
      <c r="AD43" s="15">
        <f t="shared" si="99"/>
        <v>63045.151553031996</v>
      </c>
    </row>
    <row r="44" spans="1:46" x14ac:dyDescent="0.25">
      <c r="A44" s="4">
        <v>42125</v>
      </c>
      <c r="B44" s="2">
        <v>66986.5</v>
      </c>
      <c r="C44" s="11">
        <f t="shared" si="78"/>
        <v>21094.84598935</v>
      </c>
      <c r="D44" s="11">
        <f t="shared" si="79"/>
        <v>16762.762047849999</v>
      </c>
      <c r="E44" s="11">
        <f t="shared" si="80"/>
        <v>29128.8919628</v>
      </c>
      <c r="F44" s="20">
        <v>50114</v>
      </c>
      <c r="G44" s="19">
        <f t="shared" si="81"/>
        <v>15781.494956600001</v>
      </c>
      <c r="H44" s="19">
        <f t="shared" si="82"/>
        <v>12540.572462599999</v>
      </c>
      <c r="I44" s="19">
        <f t="shared" si="83"/>
        <v>21791.932580799999</v>
      </c>
      <c r="J44" s="20">
        <v>48249</v>
      </c>
      <c r="K44" s="19">
        <f t="shared" si="84"/>
        <v>15194.184263100002</v>
      </c>
      <c r="L44" s="19">
        <f t="shared" si="85"/>
        <v>12073.873184099999</v>
      </c>
      <c r="M44" s="19">
        <f t="shared" si="86"/>
        <v>20980.942552799999</v>
      </c>
      <c r="N44" s="5"/>
      <c r="O44" s="2">
        <v>27820</v>
      </c>
      <c r="P44" s="11">
        <f t="shared" si="87"/>
        <v>8760.8490579999998</v>
      </c>
      <c r="Q44" s="11">
        <f t="shared" si="88"/>
        <v>6961.701838</v>
      </c>
      <c r="R44" s="11">
        <f t="shared" si="89"/>
        <v>12097.449103999999</v>
      </c>
      <c r="S44" s="5">
        <f t="shared" si="76"/>
        <v>964.98</v>
      </c>
      <c r="T44" s="11">
        <f t="shared" si="90"/>
        <v>303.88368526200003</v>
      </c>
      <c r="U44" s="11">
        <f t="shared" si="91"/>
        <v>241.47746368200001</v>
      </c>
      <c r="V44" s="11">
        <f t="shared" si="92"/>
        <v>419.61885105599998</v>
      </c>
      <c r="W44" s="5">
        <f t="shared" si="93"/>
        <v>28784.98</v>
      </c>
      <c r="X44" s="11">
        <f t="shared" si="94"/>
        <v>9064.7327432620004</v>
      </c>
      <c r="Y44" s="11">
        <f t="shared" si="95"/>
        <v>7203.1793016819993</v>
      </c>
      <c r="Z44" s="11">
        <f t="shared" si="96"/>
        <v>12517.067955056</v>
      </c>
      <c r="AA44" s="6">
        <f t="shared" si="77"/>
        <v>86450.52</v>
      </c>
      <c r="AB44" s="15">
        <f t="shared" si="97"/>
        <v>27224.297509188003</v>
      </c>
      <c r="AC44" s="15">
        <f t="shared" si="98"/>
        <v>21633.455930267999</v>
      </c>
      <c r="AD44" s="15">
        <f t="shared" si="99"/>
        <v>37592.766560543998</v>
      </c>
    </row>
    <row r="45" spans="1:46" x14ac:dyDescent="0.25">
      <c r="A45" s="4">
        <v>42156</v>
      </c>
      <c r="B45" s="2">
        <v>91933.31</v>
      </c>
      <c r="C45" s="11">
        <f t="shared" si="78"/>
        <v>28950.893325389003</v>
      </c>
      <c r="D45" s="11">
        <f t="shared" si="79"/>
        <v>23005.474234378999</v>
      </c>
      <c r="E45" s="11">
        <f t="shared" si="80"/>
        <v>39976.942440232</v>
      </c>
      <c r="F45" s="20">
        <v>50114</v>
      </c>
      <c r="G45" s="19">
        <f t="shared" si="81"/>
        <v>15781.494956600001</v>
      </c>
      <c r="H45" s="19">
        <f t="shared" si="82"/>
        <v>12540.572462599999</v>
      </c>
      <c r="I45" s="19">
        <f t="shared" si="83"/>
        <v>21791.932580799999</v>
      </c>
      <c r="J45" s="20">
        <v>55988</v>
      </c>
      <c r="K45" s="19">
        <f t="shared" si="84"/>
        <v>17631.2874572</v>
      </c>
      <c r="L45" s="19">
        <f t="shared" si="85"/>
        <v>14010.4875092</v>
      </c>
      <c r="M45" s="19">
        <f t="shared" si="86"/>
        <v>24346.2250336</v>
      </c>
      <c r="N45" s="5"/>
      <c r="O45" s="2">
        <v>778</v>
      </c>
      <c r="P45" s="11">
        <f t="shared" si="87"/>
        <v>245.00145820000003</v>
      </c>
      <c r="Q45" s="11">
        <f t="shared" si="88"/>
        <v>194.68742019999999</v>
      </c>
      <c r="R45" s="11">
        <f t="shared" si="89"/>
        <v>338.31112159999998</v>
      </c>
      <c r="S45" s="5">
        <f t="shared" si="76"/>
        <v>1119.76</v>
      </c>
      <c r="T45" s="11">
        <f t="shared" si="90"/>
        <v>352.625749144</v>
      </c>
      <c r="U45" s="11">
        <f t="shared" si="91"/>
        <v>280.20975018399997</v>
      </c>
      <c r="V45" s="11">
        <f t="shared" si="92"/>
        <v>486.92450067199997</v>
      </c>
      <c r="W45" s="5">
        <f t="shared" si="93"/>
        <v>1897.76</v>
      </c>
      <c r="X45" s="11">
        <f t="shared" si="94"/>
        <v>597.627207344</v>
      </c>
      <c r="Y45" s="11">
        <f t="shared" si="95"/>
        <v>474.89717038399999</v>
      </c>
      <c r="Z45" s="11">
        <f t="shared" si="96"/>
        <v>825.235622272</v>
      </c>
      <c r="AA45" s="6">
        <f t="shared" si="77"/>
        <v>146023.54999999999</v>
      </c>
      <c r="AB45" s="15">
        <f t="shared" si="97"/>
        <v>45984.553575245001</v>
      </c>
      <c r="AC45" s="15">
        <f t="shared" si="98"/>
        <v>36541.064573194999</v>
      </c>
      <c r="AD45" s="15">
        <f t="shared" si="99"/>
        <v>63497.931851559995</v>
      </c>
    </row>
    <row r="46" spans="1:46" x14ac:dyDescent="0.25">
      <c r="A46" s="4">
        <v>42186</v>
      </c>
      <c r="B46" s="2">
        <v>98548.57</v>
      </c>
      <c r="C46" s="11">
        <f t="shared" si="78"/>
        <v>31034.117420983006</v>
      </c>
      <c r="D46" s="11">
        <f t="shared" si="79"/>
        <v>24660.882850513</v>
      </c>
      <c r="E46" s="11">
        <f t="shared" si="80"/>
        <v>42853.569728504001</v>
      </c>
      <c r="F46" s="20">
        <v>50114</v>
      </c>
      <c r="G46" s="19">
        <f t="shared" si="81"/>
        <v>15781.494956600001</v>
      </c>
      <c r="H46" s="19">
        <f t="shared" si="82"/>
        <v>12540.572462599999</v>
      </c>
      <c r="I46" s="19">
        <f t="shared" si="83"/>
        <v>21791.932580799999</v>
      </c>
      <c r="J46" s="20">
        <v>47363</v>
      </c>
      <c r="K46" s="19">
        <f t="shared" si="84"/>
        <v>14915.172319700001</v>
      </c>
      <c r="L46" s="19">
        <f t="shared" si="85"/>
        <v>11852.159746699999</v>
      </c>
      <c r="M46" s="19">
        <f t="shared" si="86"/>
        <v>20595.667933599998</v>
      </c>
      <c r="N46" s="5"/>
      <c r="O46" s="2">
        <v>3964</v>
      </c>
      <c r="P46" s="11">
        <f t="shared" si="87"/>
        <v>1248.3107716000002</v>
      </c>
      <c r="Q46" s="11">
        <f t="shared" si="88"/>
        <v>991.95492759999991</v>
      </c>
      <c r="R46" s="11">
        <f t="shared" si="89"/>
        <v>1723.7343008</v>
      </c>
      <c r="S46" s="5">
        <f t="shared" si="76"/>
        <v>947.26</v>
      </c>
      <c r="T46" s="11">
        <f t="shared" si="90"/>
        <v>298.30344639399999</v>
      </c>
      <c r="U46" s="11">
        <f t="shared" si="91"/>
        <v>237.04319493399998</v>
      </c>
      <c r="V46" s="11">
        <f t="shared" si="92"/>
        <v>411.91335867199996</v>
      </c>
      <c r="W46" s="5">
        <f t="shared" si="93"/>
        <v>4911.26</v>
      </c>
      <c r="X46" s="11">
        <f t="shared" si="94"/>
        <v>1546.6142179940002</v>
      </c>
      <c r="Y46" s="11">
        <f t="shared" si="95"/>
        <v>1228.998122534</v>
      </c>
      <c r="Z46" s="11">
        <f t="shared" si="96"/>
        <v>2135.6476594720002</v>
      </c>
      <c r="AA46" s="6">
        <f t="shared" si="77"/>
        <v>141000.31</v>
      </c>
      <c r="AB46" s="15">
        <f t="shared" si="97"/>
        <v>44402.675522689002</v>
      </c>
      <c r="AC46" s="15">
        <f t="shared" si="98"/>
        <v>35284.044474678994</v>
      </c>
      <c r="AD46" s="15">
        <f t="shared" si="99"/>
        <v>61313.590002631994</v>
      </c>
    </row>
    <row r="47" spans="1:46" x14ac:dyDescent="0.25">
      <c r="A47" s="4">
        <v>42217</v>
      </c>
      <c r="B47" s="2">
        <v>63012.27</v>
      </c>
      <c r="C47" s="11">
        <f t="shared" si="78"/>
        <v>19843.313669013001</v>
      </c>
      <c r="D47" s="11">
        <f t="shared" si="79"/>
        <v>15768.247155842999</v>
      </c>
      <c r="E47" s="11">
        <f t="shared" si="80"/>
        <v>27400.709175143998</v>
      </c>
      <c r="F47" s="20">
        <v>50114</v>
      </c>
      <c r="G47" s="19">
        <f t="shared" si="81"/>
        <v>15781.494956600001</v>
      </c>
      <c r="H47" s="19">
        <f t="shared" si="82"/>
        <v>12540.572462599999</v>
      </c>
      <c r="I47" s="19">
        <f t="shared" si="83"/>
        <v>21791.932580799999</v>
      </c>
      <c r="J47" s="20">
        <v>44313</v>
      </c>
      <c r="K47" s="19">
        <f t="shared" si="84"/>
        <v>13954.691024700001</v>
      </c>
      <c r="L47" s="19">
        <f t="shared" si="85"/>
        <v>11088.925001699999</v>
      </c>
      <c r="M47" s="19">
        <f t="shared" si="86"/>
        <v>19269.383973600001</v>
      </c>
      <c r="N47" s="5"/>
      <c r="O47" s="2">
        <v>74</v>
      </c>
      <c r="P47" s="11">
        <f t="shared" si="87"/>
        <v>23.3034806</v>
      </c>
      <c r="Q47" s="11">
        <f t="shared" si="88"/>
        <v>18.517826599999999</v>
      </c>
      <c r="R47" s="11">
        <f t="shared" si="89"/>
        <v>32.1786928</v>
      </c>
      <c r="S47" s="5">
        <f t="shared" si="76"/>
        <v>886.26</v>
      </c>
      <c r="T47" s="11">
        <f t="shared" si="90"/>
        <v>279.093820494</v>
      </c>
      <c r="U47" s="11">
        <f t="shared" si="91"/>
        <v>221.77850003399999</v>
      </c>
      <c r="V47" s="11">
        <f t="shared" si="92"/>
        <v>385.387679472</v>
      </c>
      <c r="W47" s="5">
        <f t="shared" si="93"/>
        <v>960.26</v>
      </c>
      <c r="X47" s="11">
        <f t="shared" si="94"/>
        <v>302.397301094</v>
      </c>
      <c r="Y47" s="11">
        <f t="shared" si="95"/>
        <v>240.296326634</v>
      </c>
      <c r="Z47" s="11">
        <f t="shared" si="96"/>
        <v>417.56637227199997</v>
      </c>
      <c r="AA47" s="6">
        <f t="shared" si="77"/>
        <v>106365.01</v>
      </c>
      <c r="AB47" s="15">
        <f t="shared" si="97"/>
        <v>33495.607392619</v>
      </c>
      <c r="AC47" s="15">
        <f t="shared" si="98"/>
        <v>26616.875830908997</v>
      </c>
      <c r="AD47" s="15">
        <f t="shared" si="99"/>
        <v>46252.526776471997</v>
      </c>
    </row>
    <row r="48" spans="1:46" x14ac:dyDescent="0.25">
      <c r="A48" s="4">
        <v>42248</v>
      </c>
      <c r="B48" s="2">
        <v>111922.57</v>
      </c>
      <c r="C48" s="11">
        <f t="shared" si="78"/>
        <v>35245.749171583004</v>
      </c>
      <c r="D48" s="11">
        <f t="shared" si="79"/>
        <v>28007.604647112999</v>
      </c>
      <c r="E48" s="11">
        <f t="shared" si="80"/>
        <v>48669.216181304</v>
      </c>
      <c r="F48" s="20">
        <v>50114</v>
      </c>
      <c r="G48" s="19">
        <f t="shared" si="81"/>
        <v>15781.494956600001</v>
      </c>
      <c r="H48" s="19">
        <f t="shared" si="82"/>
        <v>12540.572462599999</v>
      </c>
      <c r="I48" s="19">
        <f t="shared" si="83"/>
        <v>21791.932580799999</v>
      </c>
      <c r="J48" s="20">
        <v>53369</v>
      </c>
      <c r="K48" s="19">
        <f t="shared" si="84"/>
        <v>16806.533191099999</v>
      </c>
      <c r="L48" s="19">
        <f t="shared" si="85"/>
        <v>13355.106592099999</v>
      </c>
      <c r="M48" s="19">
        <f t="shared" si="86"/>
        <v>23207.3602168</v>
      </c>
      <c r="N48" s="5"/>
      <c r="O48" s="2">
        <v>2160</v>
      </c>
      <c r="P48" s="11">
        <f t="shared" si="87"/>
        <v>680.2097040000001</v>
      </c>
      <c r="Q48" s="11">
        <f t="shared" si="88"/>
        <v>540.52034400000002</v>
      </c>
      <c r="R48" s="11">
        <f t="shared" si="89"/>
        <v>939.26995199999999</v>
      </c>
      <c r="S48" s="5">
        <f t="shared" si="76"/>
        <v>1067.3800000000001</v>
      </c>
      <c r="T48" s="11">
        <f t="shared" si="90"/>
        <v>336.13066382200003</v>
      </c>
      <c r="U48" s="11">
        <f t="shared" si="91"/>
        <v>267.10213184200001</v>
      </c>
      <c r="V48" s="11">
        <f t="shared" si="92"/>
        <v>464.14720433600002</v>
      </c>
      <c r="W48" s="5">
        <f t="shared" si="93"/>
        <v>3227.38</v>
      </c>
      <c r="X48" s="11">
        <f t="shared" si="94"/>
        <v>1016.3403678220001</v>
      </c>
      <c r="Y48" s="11">
        <f t="shared" si="95"/>
        <v>807.62247584199997</v>
      </c>
      <c r="Z48" s="11">
        <f t="shared" si="96"/>
        <v>1403.4171563360001</v>
      </c>
      <c r="AA48" s="6">
        <f t="shared" si="77"/>
        <v>162064.19</v>
      </c>
      <c r="AB48" s="15">
        <f t="shared" si="97"/>
        <v>51035.941994861001</v>
      </c>
      <c r="AC48" s="15">
        <f t="shared" si="98"/>
        <v>40555.088763371001</v>
      </c>
      <c r="AD48" s="15">
        <f t="shared" si="99"/>
        <v>70473.159241767993</v>
      </c>
    </row>
    <row r="49" spans="1:30" x14ac:dyDescent="0.25">
      <c r="A49" s="4">
        <v>42278</v>
      </c>
      <c r="B49" s="2">
        <v>6775.96</v>
      </c>
      <c r="C49" s="11">
        <f t="shared" si="78"/>
        <v>2133.8304379240003</v>
      </c>
      <c r="D49" s="11">
        <f t="shared" si="79"/>
        <v>1695.622328764</v>
      </c>
      <c r="E49" s="11">
        <f t="shared" si="80"/>
        <v>2946.5072333120002</v>
      </c>
      <c r="F49" s="20">
        <v>50114</v>
      </c>
      <c r="G49" s="19">
        <f t="shared" si="81"/>
        <v>15781.494956600001</v>
      </c>
      <c r="H49" s="19">
        <f t="shared" si="82"/>
        <v>12540.572462599999</v>
      </c>
      <c r="I49" s="19">
        <f t="shared" si="83"/>
        <v>21791.932580799999</v>
      </c>
      <c r="J49" s="20">
        <v>41950</v>
      </c>
      <c r="K49" s="19">
        <f t="shared" si="84"/>
        <v>13210.554205</v>
      </c>
      <c r="L49" s="19">
        <f t="shared" si="85"/>
        <v>10497.605754999999</v>
      </c>
      <c r="M49" s="19">
        <f t="shared" si="86"/>
        <v>18241.840039999999</v>
      </c>
      <c r="N49" s="5"/>
      <c r="O49" s="2">
        <v>465</v>
      </c>
      <c r="P49" s="11">
        <f t="shared" si="87"/>
        <v>146.4340335</v>
      </c>
      <c r="Q49" s="11">
        <f t="shared" si="88"/>
        <v>116.36201849999999</v>
      </c>
      <c r="R49" s="11">
        <f t="shared" si="89"/>
        <v>202.203948</v>
      </c>
      <c r="S49" s="5">
        <f t="shared" si="76"/>
        <v>839</v>
      </c>
      <c r="T49" s="11">
        <f t="shared" si="90"/>
        <v>264.21108409999999</v>
      </c>
      <c r="U49" s="11">
        <f t="shared" si="91"/>
        <v>209.95211509999999</v>
      </c>
      <c r="V49" s="11">
        <f t="shared" si="92"/>
        <v>364.83680079999999</v>
      </c>
      <c r="W49" s="5">
        <f t="shared" si="93"/>
        <v>1304</v>
      </c>
      <c r="X49" s="11">
        <f t="shared" si="94"/>
        <v>410.64511760000005</v>
      </c>
      <c r="Y49" s="11">
        <f t="shared" si="95"/>
        <v>326.31413359999999</v>
      </c>
      <c r="Z49" s="11">
        <f t="shared" si="96"/>
        <v>567.04074879999996</v>
      </c>
      <c r="AA49" s="6">
        <f t="shared" si="77"/>
        <v>47421.96</v>
      </c>
      <c r="AB49" s="15">
        <f t="shared" si="97"/>
        <v>14933.739525324001</v>
      </c>
      <c r="AC49" s="15">
        <f t="shared" si="98"/>
        <v>11866.913950163998</v>
      </c>
      <c r="AD49" s="15">
        <f t="shared" si="99"/>
        <v>20621.306524511998</v>
      </c>
    </row>
    <row r="50" spans="1:30" x14ac:dyDescent="0.25">
      <c r="A50" s="4">
        <v>42309</v>
      </c>
      <c r="B50" s="2">
        <v>-378378.77</v>
      </c>
      <c r="C50" s="11">
        <f t="shared" si="78"/>
        <v>-119155.97738036301</v>
      </c>
      <c r="D50" s="11">
        <f t="shared" si="79"/>
        <v>-94685.843945693006</v>
      </c>
      <c r="E50" s="11">
        <f t="shared" si="80"/>
        <v>-164536.94867394402</v>
      </c>
      <c r="F50" s="20">
        <v>50114</v>
      </c>
      <c r="G50" s="19">
        <f t="shared" si="81"/>
        <v>15781.494956600001</v>
      </c>
      <c r="H50" s="19">
        <f t="shared" si="82"/>
        <v>12540.572462599999</v>
      </c>
      <c r="I50" s="19">
        <f t="shared" si="83"/>
        <v>21791.932580799999</v>
      </c>
      <c r="J50" s="20">
        <v>48122</v>
      </c>
      <c r="K50" s="19">
        <f t="shared" si="84"/>
        <v>15154.190451800001</v>
      </c>
      <c r="L50" s="19">
        <f t="shared" si="85"/>
        <v>12042.092589799999</v>
      </c>
      <c r="M50" s="19">
        <f t="shared" si="86"/>
        <v>20925.7169584</v>
      </c>
      <c r="N50" s="5"/>
      <c r="O50" s="2">
        <v>16204</v>
      </c>
      <c r="P50" s="11">
        <f t="shared" si="87"/>
        <v>5102.8324276000003</v>
      </c>
      <c r="Q50" s="11">
        <f t="shared" si="88"/>
        <v>4054.9035435999999</v>
      </c>
      <c r="R50" s="11">
        <f t="shared" si="89"/>
        <v>7046.2640288000002</v>
      </c>
      <c r="S50" s="5">
        <f t="shared" si="76"/>
        <v>962.44</v>
      </c>
      <c r="T50" s="11">
        <f t="shared" si="90"/>
        <v>303.08380903600005</v>
      </c>
      <c r="U50" s="11">
        <f t="shared" si="91"/>
        <v>240.84185179600001</v>
      </c>
      <c r="V50" s="11">
        <f t="shared" si="92"/>
        <v>418.51433916799999</v>
      </c>
      <c r="W50" s="5">
        <f t="shared" si="93"/>
        <v>17166.439999999999</v>
      </c>
      <c r="X50" s="11">
        <f t="shared" si="94"/>
        <v>5405.9162366359997</v>
      </c>
      <c r="Y50" s="11">
        <f t="shared" si="95"/>
        <v>4295.7453953959994</v>
      </c>
      <c r="Z50" s="11">
        <f t="shared" si="96"/>
        <v>7464.7783679679997</v>
      </c>
      <c r="AA50" s="6">
        <f t="shared" si="77"/>
        <v>-347423.21</v>
      </c>
      <c r="AB50" s="15">
        <f t="shared" si="97"/>
        <v>-109407.70316519901</v>
      </c>
      <c r="AC50" s="15">
        <f t="shared" si="98"/>
        <v>-86939.496751289</v>
      </c>
      <c r="AD50" s="15">
        <f t="shared" si="99"/>
        <v>-151076.010083512</v>
      </c>
    </row>
    <row r="51" spans="1:30" x14ac:dyDescent="0.25">
      <c r="A51" s="4">
        <v>42339</v>
      </c>
      <c r="B51" s="2">
        <v>136561.21</v>
      </c>
      <c r="C51" s="11">
        <f t="shared" si="78"/>
        <v>43004.750107398999</v>
      </c>
      <c r="D51" s="11">
        <f t="shared" si="79"/>
        <v>34173.200095488995</v>
      </c>
      <c r="E51" s="11">
        <f t="shared" si="80"/>
        <v>59383.259797111998</v>
      </c>
      <c r="F51" s="20">
        <v>50123</v>
      </c>
      <c r="G51" s="19">
        <f t="shared" si="81"/>
        <v>15784.329163700002</v>
      </c>
      <c r="H51" s="19">
        <f t="shared" si="82"/>
        <v>12542.824630699999</v>
      </c>
      <c r="I51" s="19">
        <f t="shared" si="83"/>
        <v>21795.846205599999</v>
      </c>
      <c r="J51" s="20">
        <v>70210</v>
      </c>
      <c r="K51" s="19">
        <f t="shared" si="84"/>
        <v>22109.964499000002</v>
      </c>
      <c r="L51" s="19">
        <f t="shared" si="85"/>
        <v>17569.413589</v>
      </c>
      <c r="M51" s="19">
        <f t="shared" si="86"/>
        <v>30530.621911999999</v>
      </c>
      <c r="N51" s="5"/>
      <c r="O51" s="2">
        <v>6940</v>
      </c>
      <c r="P51" s="11">
        <f t="shared" si="87"/>
        <v>2185.4885859999999</v>
      </c>
      <c r="Q51" s="11">
        <f t="shared" si="88"/>
        <v>1736.671846</v>
      </c>
      <c r="R51" s="11">
        <f t="shared" si="89"/>
        <v>3017.8395679999999</v>
      </c>
      <c r="S51" s="5">
        <f t="shared" si="76"/>
        <v>1404.2</v>
      </c>
      <c r="T51" s="11">
        <f t="shared" si="90"/>
        <v>442.19928998000006</v>
      </c>
      <c r="U51" s="11">
        <f t="shared" si="91"/>
        <v>351.38827177999997</v>
      </c>
      <c r="V51" s="11">
        <f t="shared" si="92"/>
        <v>610.61243823999996</v>
      </c>
      <c r="W51" s="5">
        <f t="shared" si="93"/>
        <v>8344.2000000000007</v>
      </c>
      <c r="X51" s="11">
        <f t="shared" si="94"/>
        <v>2627.6878759800006</v>
      </c>
      <c r="Y51" s="11">
        <f t="shared" si="95"/>
        <v>2088.0601177799999</v>
      </c>
      <c r="Z51" s="11">
        <f t="shared" si="96"/>
        <v>3628.4520062400002</v>
      </c>
      <c r="AA51" s="6">
        <f t="shared" si="77"/>
        <v>198427.01</v>
      </c>
      <c r="AB51" s="15">
        <f t="shared" si="97"/>
        <v>62487.026730419006</v>
      </c>
      <c r="AC51" s="15">
        <f t="shared" si="98"/>
        <v>49654.553566709001</v>
      </c>
      <c r="AD51" s="15">
        <f t="shared" si="99"/>
        <v>86285.429702872003</v>
      </c>
    </row>
    <row r="52" spans="1:30" x14ac:dyDescent="0.25">
      <c r="A52" s="2" t="s">
        <v>4</v>
      </c>
      <c r="B52" s="2">
        <f>SUM(B40:B51)</f>
        <v>523936.83000000007</v>
      </c>
      <c r="C52" s="11">
        <f t="shared" si="78"/>
        <v>164993.94261527705</v>
      </c>
      <c r="D52" s="11">
        <f t="shared" si="79"/>
        <v>131110.42388234701</v>
      </c>
      <c r="E52" s="11">
        <f t="shared" si="80"/>
        <v>227832.46350237602</v>
      </c>
      <c r="F52" s="6">
        <f>SUM(F40:F51)</f>
        <v>601377</v>
      </c>
      <c r="G52" s="19">
        <f t="shared" si="81"/>
        <v>189380.7736863</v>
      </c>
      <c r="H52" s="19">
        <f t="shared" si="82"/>
        <v>150489.12171929999</v>
      </c>
      <c r="I52" s="19">
        <f t="shared" si="83"/>
        <v>261507.10459440001</v>
      </c>
      <c r="J52" s="6">
        <f>SUM(J40:J51)</f>
        <v>584897.14</v>
      </c>
      <c r="K52" s="19">
        <f t="shared" si="84"/>
        <v>184191.06966196603</v>
      </c>
      <c r="L52" s="19">
        <f t="shared" si="85"/>
        <v>146365.186721026</v>
      </c>
      <c r="M52" s="19">
        <f t="shared" si="86"/>
        <v>254340.88361700799</v>
      </c>
      <c r="N52" s="5">
        <f t="shared" ref="N52" si="100">J52/F52*100</f>
        <v>97.259645779602479</v>
      </c>
      <c r="O52" s="2">
        <f>SUM(O40:O51)</f>
        <v>381178</v>
      </c>
      <c r="P52" s="11">
        <f t="shared" si="87"/>
        <v>120037.48821820001</v>
      </c>
      <c r="Q52" s="11">
        <f t="shared" si="88"/>
        <v>95386.325780200001</v>
      </c>
      <c r="R52" s="11">
        <f t="shared" si="89"/>
        <v>165754.1860016</v>
      </c>
      <c r="S52" s="5">
        <f>SUM(S40:S51)</f>
        <v>11697.942800000003</v>
      </c>
      <c r="T52" s="11">
        <f t="shared" si="90"/>
        <v>3683.821393239321</v>
      </c>
      <c r="U52" s="11">
        <f t="shared" si="91"/>
        <v>2927.3037344205204</v>
      </c>
      <c r="V52" s="11">
        <f t="shared" si="92"/>
        <v>5086.8176723401612</v>
      </c>
      <c r="W52" s="5">
        <f t="shared" si="93"/>
        <v>392875.94280000002</v>
      </c>
      <c r="X52" s="11">
        <f t="shared" si="94"/>
        <v>123721.30961143934</v>
      </c>
      <c r="Y52" s="11">
        <f t="shared" si="95"/>
        <v>98313.629514620523</v>
      </c>
      <c r="Z52" s="11">
        <f t="shared" si="96"/>
        <v>170841.00367394017</v>
      </c>
      <c r="AA52" s="6">
        <f t="shared" si="77"/>
        <v>715958.02720000013</v>
      </c>
      <c r="AB52" s="15">
        <f t="shared" si="97"/>
        <v>225463.70266580375</v>
      </c>
      <c r="AC52" s="15">
        <f t="shared" si="98"/>
        <v>179161.98108875251</v>
      </c>
      <c r="AD52" s="15">
        <f t="shared" si="99"/>
        <v>311332.3434454439</v>
      </c>
    </row>
    <row r="55" spans="1:30" x14ac:dyDescent="0.25">
      <c r="O55" s="1" t="s">
        <v>17</v>
      </c>
    </row>
    <row r="56" spans="1:30" ht="110.25" x14ac:dyDescent="0.25">
      <c r="A56" s="2" t="s">
        <v>11</v>
      </c>
      <c r="B56" s="3" t="s">
        <v>12</v>
      </c>
      <c r="C56" s="12" t="s">
        <v>21</v>
      </c>
      <c r="D56" s="12" t="s">
        <v>22</v>
      </c>
      <c r="E56" s="12" t="s">
        <v>23</v>
      </c>
      <c r="F56" s="3" t="s">
        <v>0</v>
      </c>
      <c r="G56" s="12" t="s">
        <v>21</v>
      </c>
      <c r="H56" s="12" t="s">
        <v>22</v>
      </c>
      <c r="I56" s="12" t="s">
        <v>23</v>
      </c>
      <c r="J56" s="3" t="s">
        <v>1</v>
      </c>
      <c r="K56" s="12" t="s">
        <v>21</v>
      </c>
      <c r="L56" s="12" t="s">
        <v>22</v>
      </c>
      <c r="M56" s="12" t="s">
        <v>23</v>
      </c>
      <c r="N56" s="3" t="s">
        <v>2</v>
      </c>
      <c r="O56" s="3" t="s">
        <v>19</v>
      </c>
      <c r="P56" s="12" t="s">
        <v>21</v>
      </c>
      <c r="Q56" s="12" t="s">
        <v>22</v>
      </c>
      <c r="R56" s="12" t="s">
        <v>23</v>
      </c>
      <c r="S56" s="3" t="s">
        <v>3</v>
      </c>
      <c r="T56" s="12" t="s">
        <v>21</v>
      </c>
      <c r="U56" s="12" t="s">
        <v>22</v>
      </c>
      <c r="V56" s="12" t="s">
        <v>23</v>
      </c>
      <c r="W56" s="3" t="s">
        <v>7</v>
      </c>
      <c r="X56" s="12" t="s">
        <v>21</v>
      </c>
      <c r="Y56" s="12" t="s">
        <v>22</v>
      </c>
      <c r="Z56" s="12" t="s">
        <v>23</v>
      </c>
      <c r="AA56" s="3" t="s">
        <v>6</v>
      </c>
      <c r="AB56" s="12" t="s">
        <v>21</v>
      </c>
      <c r="AC56" s="12" t="s">
        <v>22</v>
      </c>
      <c r="AD56" s="12" t="s">
        <v>23</v>
      </c>
    </row>
    <row r="57" spans="1:30" x14ac:dyDescent="0.25">
      <c r="A57" s="4">
        <v>42005</v>
      </c>
      <c r="B57" s="2">
        <v>12456.83</v>
      </c>
      <c r="C57" s="5">
        <f>B57*0.3149119</f>
        <v>3922.8040032770004</v>
      </c>
      <c r="D57" s="5">
        <f>B57*0.2502409</f>
        <v>3117.2083503469999</v>
      </c>
      <c r="E57" s="5">
        <f>B57*0.4348472</f>
        <v>5416.8176463760001</v>
      </c>
      <c r="F57" s="20">
        <v>16719</v>
      </c>
      <c r="G57" s="16">
        <f>F57*0.2830826</f>
        <v>4732.8579894000004</v>
      </c>
      <c r="H57" s="16">
        <f>F57*0.2210508</f>
        <v>3695.7483251999997</v>
      </c>
      <c r="I57" s="16">
        <f>F57*0.4958666</f>
        <v>8290.3936854000003</v>
      </c>
      <c r="J57" s="20">
        <v>10731</v>
      </c>
      <c r="K57" s="16">
        <f>J57*0.2830826</f>
        <v>3037.7593806</v>
      </c>
      <c r="L57" s="16">
        <f>J57*0.2210508</f>
        <v>2372.0961348000001</v>
      </c>
      <c r="M57" s="16">
        <f>J57*0.4958666</f>
        <v>5321.1444845999995</v>
      </c>
      <c r="N57" s="5"/>
      <c r="O57" s="2">
        <v>7670</v>
      </c>
      <c r="P57" s="15">
        <f>O57*0.2830826</f>
        <v>2171.2435420000002</v>
      </c>
      <c r="Q57" s="15">
        <f>O57*0.2210508</f>
        <v>1695.459636</v>
      </c>
      <c r="R57" s="15">
        <f>O57*0.4958666</f>
        <v>3803.2968219999998</v>
      </c>
      <c r="S57" s="5">
        <f t="shared" ref="S57:S68" si="101">J57*2%</f>
        <v>214.62</v>
      </c>
      <c r="T57" s="11">
        <f>S57*0.2830826</f>
        <v>60.755187612000007</v>
      </c>
      <c r="U57" s="11">
        <f>S57*0.2210508</f>
        <v>47.441922695999999</v>
      </c>
      <c r="V57" s="11">
        <f>S57*0.4958666</f>
        <v>106.422889692</v>
      </c>
      <c r="W57" s="5">
        <f>O57+S57</f>
        <v>7884.62</v>
      </c>
      <c r="X57" s="11">
        <f>W57*0.2830826</f>
        <v>2231.9987296120003</v>
      </c>
      <c r="Y57" s="11">
        <f>W57*0.2210508</f>
        <v>1742.9015586959999</v>
      </c>
      <c r="Z57" s="11">
        <f>W57*0.4958666</f>
        <v>3909.7197116919997</v>
      </c>
      <c r="AA57" s="6">
        <f t="shared" ref="AA57:AA69" si="102">J57-W57+B57</f>
        <v>15303.21</v>
      </c>
      <c r="AB57" s="15">
        <f>AA57*0.2830826</f>
        <v>4332.0724751460002</v>
      </c>
      <c r="AC57" s="15">
        <f>AA57*0.2210508</f>
        <v>3382.7868130679999</v>
      </c>
      <c r="AD57" s="15">
        <f>AA57*0.4958666</f>
        <v>7588.350711785999</v>
      </c>
    </row>
    <row r="58" spans="1:30" x14ac:dyDescent="0.25">
      <c r="A58" s="4">
        <v>42036</v>
      </c>
      <c r="B58" s="2">
        <v>14200.33</v>
      </c>
      <c r="C58" s="5">
        <f t="shared" ref="C58:C69" si="103">B58*0.3149119</f>
        <v>4471.8529009270005</v>
      </c>
      <c r="D58" s="5">
        <f t="shared" ref="D58:D69" si="104">B58*0.2502409</f>
        <v>3553.503359497</v>
      </c>
      <c r="E58" s="5">
        <f t="shared" ref="E58:E69" si="105">B58*0.4348472</f>
        <v>6174.9737395759994</v>
      </c>
      <c r="F58" s="20">
        <v>16719</v>
      </c>
      <c r="G58" s="16">
        <f t="shared" ref="G58:G69" si="106">F58*0.2830826</f>
        <v>4732.8579894000004</v>
      </c>
      <c r="H58" s="16">
        <f t="shared" ref="H58:H69" si="107">F58*0.2210508</f>
        <v>3695.7483251999997</v>
      </c>
      <c r="I58" s="16">
        <f t="shared" ref="I58:I69" si="108">F58*0.4958666</f>
        <v>8290.3936854000003</v>
      </c>
      <c r="J58" s="20">
        <v>16688</v>
      </c>
      <c r="K58" s="16">
        <f t="shared" ref="K58:K69" si="109">J58*0.2830826</f>
        <v>4724.0824288000003</v>
      </c>
      <c r="L58" s="16">
        <f t="shared" ref="L58:L69" si="110">J58*0.2210508</f>
        <v>3688.8957504</v>
      </c>
      <c r="M58" s="16">
        <f t="shared" ref="M58:M69" si="111">J58*0.4958666</f>
        <v>8275.0218208000006</v>
      </c>
      <c r="N58" s="5"/>
      <c r="O58" s="2">
        <v>11960</v>
      </c>
      <c r="P58" s="11">
        <f t="shared" ref="P58:P69" si="112">O58*0.2830826</f>
        <v>3385.6678960000004</v>
      </c>
      <c r="Q58" s="11">
        <f t="shared" ref="Q58:Q69" si="113">O58*0.2210508</f>
        <v>2643.7675679999998</v>
      </c>
      <c r="R58" s="11">
        <f t="shared" ref="R58:R69" si="114">O58*0.4958666</f>
        <v>5930.5645359999999</v>
      </c>
      <c r="S58" s="5">
        <f t="shared" si="101"/>
        <v>333.76</v>
      </c>
      <c r="T58" s="11">
        <f t="shared" ref="T58:T69" si="115">S58*0.2830826</f>
        <v>94.481648575999998</v>
      </c>
      <c r="U58" s="11">
        <f t="shared" ref="U58:U69" si="116">S58*0.2210508</f>
        <v>73.777915007999994</v>
      </c>
      <c r="V58" s="11">
        <f t="shared" ref="V58:V69" si="117">S58*0.4958666</f>
        <v>165.50043641599999</v>
      </c>
      <c r="W58" s="5">
        <f t="shared" ref="W58:W69" si="118">O58+S58</f>
        <v>12293.76</v>
      </c>
      <c r="X58" s="11">
        <f t="shared" ref="X58:X69" si="119">W58*0.2830826</f>
        <v>3480.1495445760002</v>
      </c>
      <c r="Y58" s="11">
        <f t="shared" ref="Y58:Y69" si="120">W58*0.2210508</f>
        <v>2717.5454830079998</v>
      </c>
      <c r="Z58" s="11">
        <f t="shared" ref="Z58:Z69" si="121">W58*0.4958666</f>
        <v>6096.0649724160003</v>
      </c>
      <c r="AA58" s="6">
        <f t="shared" si="102"/>
        <v>18594.57</v>
      </c>
      <c r="AB58" s="15">
        <f t="shared" ref="AB58:AB69" si="122">AA58*0.2830826</f>
        <v>5263.7992214820006</v>
      </c>
      <c r="AC58" s="15">
        <f t="shared" ref="AC58:AC69" si="123">AA58*0.2210508</f>
        <v>4110.3445741559999</v>
      </c>
      <c r="AD58" s="15">
        <f t="shared" ref="AD58:AD69" si="124">AA58*0.4958666</f>
        <v>9220.4262043620001</v>
      </c>
    </row>
    <row r="59" spans="1:30" x14ac:dyDescent="0.25">
      <c r="A59" s="4">
        <v>42064</v>
      </c>
      <c r="B59" s="2">
        <v>11888.47</v>
      </c>
      <c r="C59" s="5">
        <f t="shared" si="103"/>
        <v>3743.8206757930002</v>
      </c>
      <c r="D59" s="5">
        <f t="shared" si="104"/>
        <v>2974.9814324229997</v>
      </c>
      <c r="E59" s="5">
        <f t="shared" si="105"/>
        <v>5169.6678917839999</v>
      </c>
      <c r="F59" s="20">
        <v>16719</v>
      </c>
      <c r="G59" s="16">
        <f t="shared" si="106"/>
        <v>4732.8579894000004</v>
      </c>
      <c r="H59" s="16">
        <f t="shared" si="107"/>
        <v>3695.7483251999997</v>
      </c>
      <c r="I59" s="16">
        <f t="shared" si="108"/>
        <v>8290.3936854000003</v>
      </c>
      <c r="J59" s="20">
        <v>19434</v>
      </c>
      <c r="K59" s="16">
        <f t="shared" si="109"/>
        <v>5501.4272484000003</v>
      </c>
      <c r="L59" s="16">
        <f t="shared" si="110"/>
        <v>4295.9012471999995</v>
      </c>
      <c r="M59" s="16">
        <f t="shared" si="111"/>
        <v>9636.6715043999993</v>
      </c>
      <c r="N59" s="5"/>
      <c r="O59" s="2">
        <v>5620</v>
      </c>
      <c r="P59" s="11">
        <f t="shared" si="112"/>
        <v>1590.9242120000001</v>
      </c>
      <c r="Q59" s="11">
        <f t="shared" si="113"/>
        <v>1242.3054959999999</v>
      </c>
      <c r="R59" s="11">
        <f t="shared" si="114"/>
        <v>2786.7702920000002</v>
      </c>
      <c r="S59" s="5">
        <f t="shared" si="101"/>
        <v>388.68</v>
      </c>
      <c r="T59" s="11">
        <f t="shared" si="115"/>
        <v>110.02854496800001</v>
      </c>
      <c r="U59" s="11">
        <f t="shared" si="116"/>
        <v>85.918024943999995</v>
      </c>
      <c r="V59" s="11">
        <f t="shared" si="117"/>
        <v>192.73343008800001</v>
      </c>
      <c r="W59" s="5">
        <f t="shared" si="118"/>
        <v>6008.68</v>
      </c>
      <c r="X59" s="11">
        <f t="shared" si="119"/>
        <v>1700.9527569680001</v>
      </c>
      <c r="Y59" s="11">
        <f t="shared" si="120"/>
        <v>1328.223520944</v>
      </c>
      <c r="Z59" s="11">
        <f t="shared" si="121"/>
        <v>2979.5037220879999</v>
      </c>
      <c r="AA59" s="6">
        <f t="shared" si="102"/>
        <v>25313.79</v>
      </c>
      <c r="AB59" s="15">
        <f t="shared" si="122"/>
        <v>7165.8934890540004</v>
      </c>
      <c r="AC59" s="15">
        <f t="shared" si="123"/>
        <v>5595.6335305319999</v>
      </c>
      <c r="AD59" s="15">
        <f t="shared" si="124"/>
        <v>12552.262980414</v>
      </c>
    </row>
    <row r="60" spans="1:30" x14ac:dyDescent="0.25">
      <c r="A60" s="4">
        <v>42095</v>
      </c>
      <c r="B60" s="2">
        <v>17592.54</v>
      </c>
      <c r="C60" s="5">
        <f t="shared" si="103"/>
        <v>5540.100197226001</v>
      </c>
      <c r="D60" s="5">
        <f t="shared" si="104"/>
        <v>4402.3730428859999</v>
      </c>
      <c r="E60" s="5">
        <f t="shared" si="105"/>
        <v>7650.066759888</v>
      </c>
      <c r="F60" s="20">
        <v>16719</v>
      </c>
      <c r="G60" s="16">
        <f t="shared" si="106"/>
        <v>4732.8579894000004</v>
      </c>
      <c r="H60" s="16">
        <f t="shared" si="107"/>
        <v>3695.7483251999997</v>
      </c>
      <c r="I60" s="16">
        <f t="shared" si="108"/>
        <v>8290.3936854000003</v>
      </c>
      <c r="J60" s="20">
        <v>16240</v>
      </c>
      <c r="K60" s="16">
        <f t="shared" si="109"/>
        <v>4597.2614240000003</v>
      </c>
      <c r="L60" s="16">
        <f t="shared" si="110"/>
        <v>3589.8649919999998</v>
      </c>
      <c r="M60" s="16">
        <f t="shared" si="111"/>
        <v>8052.8735839999999</v>
      </c>
      <c r="N60" s="5"/>
      <c r="O60" s="2">
        <v>5650</v>
      </c>
      <c r="P60" s="11">
        <f t="shared" si="112"/>
        <v>1599.41669</v>
      </c>
      <c r="Q60" s="11">
        <f t="shared" si="113"/>
        <v>1248.9370199999998</v>
      </c>
      <c r="R60" s="11">
        <f t="shared" si="114"/>
        <v>2801.6462900000001</v>
      </c>
      <c r="S60" s="5">
        <f t="shared" si="101"/>
        <v>324.8</v>
      </c>
      <c r="T60" s="11">
        <f t="shared" si="115"/>
        <v>91.945228480000011</v>
      </c>
      <c r="U60" s="11">
        <f t="shared" si="116"/>
        <v>71.797299839999994</v>
      </c>
      <c r="V60" s="11">
        <f t="shared" si="117"/>
        <v>161.05747167999999</v>
      </c>
      <c r="W60" s="5">
        <f t="shared" si="118"/>
        <v>5974.8</v>
      </c>
      <c r="X60" s="11">
        <f t="shared" si="119"/>
        <v>1691.3619184800002</v>
      </c>
      <c r="Y60" s="11">
        <f t="shared" si="120"/>
        <v>1320.7343198399999</v>
      </c>
      <c r="Z60" s="11">
        <f t="shared" si="121"/>
        <v>2962.7037616799998</v>
      </c>
      <c r="AA60" s="6">
        <f t="shared" si="102"/>
        <v>27857.74</v>
      </c>
      <c r="AB60" s="15">
        <f t="shared" si="122"/>
        <v>7886.0414693240009</v>
      </c>
      <c r="AC60" s="15">
        <f t="shared" si="123"/>
        <v>6157.9757131920005</v>
      </c>
      <c r="AD60" s="15">
        <f t="shared" si="124"/>
        <v>13813.722817484</v>
      </c>
    </row>
    <row r="61" spans="1:30" x14ac:dyDescent="0.25">
      <c r="A61" s="4">
        <v>42125</v>
      </c>
      <c r="B61" s="2">
        <v>13245.11</v>
      </c>
      <c r="C61" s="5">
        <f t="shared" si="103"/>
        <v>4171.0427558090005</v>
      </c>
      <c r="D61" s="5">
        <f t="shared" si="104"/>
        <v>3314.4682469989998</v>
      </c>
      <c r="E61" s="5">
        <f t="shared" si="105"/>
        <v>5759.5989971919998</v>
      </c>
      <c r="F61" s="20">
        <v>16719</v>
      </c>
      <c r="G61" s="16">
        <f t="shared" si="106"/>
        <v>4732.8579894000004</v>
      </c>
      <c r="H61" s="16">
        <f t="shared" si="107"/>
        <v>3695.7483251999997</v>
      </c>
      <c r="I61" s="16">
        <f t="shared" si="108"/>
        <v>8290.3936854000003</v>
      </c>
      <c r="J61" s="20">
        <v>15877</v>
      </c>
      <c r="K61" s="16">
        <f t="shared" si="109"/>
        <v>4494.5024401999999</v>
      </c>
      <c r="L61" s="16">
        <f t="shared" si="110"/>
        <v>3509.6235515999997</v>
      </c>
      <c r="M61" s="16">
        <f t="shared" si="111"/>
        <v>7872.8740081999995</v>
      </c>
      <c r="N61" s="5"/>
      <c r="O61" s="2">
        <v>6529.5</v>
      </c>
      <c r="P61" s="11">
        <f t="shared" si="112"/>
        <v>1848.3878367000002</v>
      </c>
      <c r="Q61" s="11">
        <f t="shared" si="113"/>
        <v>1443.3511985999999</v>
      </c>
      <c r="R61" s="11">
        <f t="shared" si="114"/>
        <v>3237.7609646999999</v>
      </c>
      <c r="S61" s="5">
        <f t="shared" si="101"/>
        <v>317.54000000000002</v>
      </c>
      <c r="T61" s="11">
        <f t="shared" si="115"/>
        <v>89.890048804000017</v>
      </c>
      <c r="U61" s="11">
        <f t="shared" si="116"/>
        <v>70.192471032</v>
      </c>
      <c r="V61" s="11">
        <f t="shared" si="117"/>
        <v>157.457480164</v>
      </c>
      <c r="W61" s="5">
        <f t="shared" si="118"/>
        <v>6847.04</v>
      </c>
      <c r="X61" s="11">
        <f t="shared" si="119"/>
        <v>1938.2778855040001</v>
      </c>
      <c r="Y61" s="11">
        <f t="shared" si="120"/>
        <v>1513.543669632</v>
      </c>
      <c r="Z61" s="11">
        <f t="shared" si="121"/>
        <v>3395.218444864</v>
      </c>
      <c r="AA61" s="6">
        <f t="shared" si="102"/>
        <v>22275.07</v>
      </c>
      <c r="AB61" s="15">
        <f t="shared" si="122"/>
        <v>6305.6847307819999</v>
      </c>
      <c r="AC61" s="15">
        <f t="shared" si="123"/>
        <v>4923.9220435560001</v>
      </c>
      <c r="AD61" s="15">
        <f t="shared" si="124"/>
        <v>11045.463225661999</v>
      </c>
    </row>
    <row r="62" spans="1:30" x14ac:dyDescent="0.25">
      <c r="A62" s="4">
        <v>42156</v>
      </c>
      <c r="B62" s="2">
        <v>6263.73</v>
      </c>
      <c r="C62" s="5">
        <f t="shared" si="103"/>
        <v>1972.523115387</v>
      </c>
      <c r="D62" s="5">
        <f t="shared" si="104"/>
        <v>1567.4414325569999</v>
      </c>
      <c r="E62" s="5">
        <f t="shared" si="105"/>
        <v>2723.765452056</v>
      </c>
      <c r="F62" s="20">
        <v>16719</v>
      </c>
      <c r="G62" s="16">
        <f t="shared" si="106"/>
        <v>4732.8579894000004</v>
      </c>
      <c r="H62" s="16">
        <f t="shared" si="107"/>
        <v>3695.7483251999997</v>
      </c>
      <c r="I62" s="16">
        <f t="shared" si="108"/>
        <v>8290.3936854000003</v>
      </c>
      <c r="J62" s="20">
        <v>20694</v>
      </c>
      <c r="K62" s="16">
        <f t="shared" si="109"/>
        <v>5858.1113244000007</v>
      </c>
      <c r="L62" s="16">
        <f t="shared" si="110"/>
        <v>4574.4252551999998</v>
      </c>
      <c r="M62" s="16">
        <f t="shared" si="111"/>
        <v>10261.463420399999</v>
      </c>
      <c r="N62" s="5"/>
      <c r="O62" s="2">
        <v>6685</v>
      </c>
      <c r="P62" s="11">
        <f t="shared" si="112"/>
        <v>1892.407181</v>
      </c>
      <c r="Q62" s="11">
        <f t="shared" si="113"/>
        <v>1477.724598</v>
      </c>
      <c r="R62" s="11">
        <f t="shared" si="114"/>
        <v>3314.8682209999997</v>
      </c>
      <c r="S62" s="5">
        <f t="shared" si="101"/>
        <v>413.88</v>
      </c>
      <c r="T62" s="11">
        <f t="shared" si="115"/>
        <v>117.162226488</v>
      </c>
      <c r="U62" s="11">
        <f t="shared" si="116"/>
        <v>91.488505103999998</v>
      </c>
      <c r="V62" s="11">
        <f t="shared" si="117"/>
        <v>205.229268408</v>
      </c>
      <c r="W62" s="5">
        <f t="shared" si="118"/>
        <v>7098.88</v>
      </c>
      <c r="X62" s="11">
        <f t="shared" si="119"/>
        <v>2009.5694074880003</v>
      </c>
      <c r="Y62" s="11">
        <f t="shared" si="120"/>
        <v>1569.2131031039999</v>
      </c>
      <c r="Z62" s="11">
        <f t="shared" si="121"/>
        <v>3520.097489408</v>
      </c>
      <c r="AA62" s="6">
        <f t="shared" si="102"/>
        <v>19858.849999999999</v>
      </c>
      <c r="AB62" s="15">
        <f t="shared" si="122"/>
        <v>5621.69489101</v>
      </c>
      <c r="AC62" s="15">
        <f t="shared" si="123"/>
        <v>4389.8146795799994</v>
      </c>
      <c r="AD62" s="15">
        <f t="shared" si="124"/>
        <v>9847.3404294099983</v>
      </c>
    </row>
    <row r="63" spans="1:30" x14ac:dyDescent="0.25">
      <c r="A63" s="4">
        <v>42186</v>
      </c>
      <c r="B63" s="2">
        <v>5293.08</v>
      </c>
      <c r="C63" s="5">
        <f t="shared" si="103"/>
        <v>1666.8538796520002</v>
      </c>
      <c r="D63" s="5">
        <f t="shared" si="104"/>
        <v>1324.545102972</v>
      </c>
      <c r="E63" s="5">
        <f t="shared" si="105"/>
        <v>2301.681017376</v>
      </c>
      <c r="F63" s="20">
        <v>16719</v>
      </c>
      <c r="G63" s="16">
        <f t="shared" si="106"/>
        <v>4732.8579894000004</v>
      </c>
      <c r="H63" s="16">
        <f t="shared" si="107"/>
        <v>3695.7483251999997</v>
      </c>
      <c r="I63" s="16">
        <f t="shared" si="108"/>
        <v>8290.3936854000003</v>
      </c>
      <c r="J63" s="20">
        <v>14419</v>
      </c>
      <c r="K63" s="16">
        <f t="shared" si="109"/>
        <v>4081.7680094000002</v>
      </c>
      <c r="L63" s="16">
        <f t="shared" si="110"/>
        <v>3187.3314851999999</v>
      </c>
      <c r="M63" s="16">
        <f t="shared" si="111"/>
        <v>7149.9005053999999</v>
      </c>
      <c r="N63" s="5"/>
      <c r="O63" s="2">
        <v>5675</v>
      </c>
      <c r="P63" s="11">
        <f t="shared" si="112"/>
        <v>1606.4937550000002</v>
      </c>
      <c r="Q63" s="11">
        <f t="shared" si="113"/>
        <v>1254.4632899999999</v>
      </c>
      <c r="R63" s="11">
        <f t="shared" si="114"/>
        <v>2814.0429549999999</v>
      </c>
      <c r="S63" s="5">
        <f t="shared" si="101"/>
        <v>288.38</v>
      </c>
      <c r="T63" s="11">
        <f t="shared" si="115"/>
        <v>81.635360188000007</v>
      </c>
      <c r="U63" s="11">
        <f t="shared" si="116"/>
        <v>63.746629704</v>
      </c>
      <c r="V63" s="11">
        <f t="shared" si="117"/>
        <v>142.99801010799999</v>
      </c>
      <c r="W63" s="5">
        <f t="shared" si="118"/>
        <v>5963.38</v>
      </c>
      <c r="X63" s="11">
        <f t="shared" si="119"/>
        <v>1688.1291151880002</v>
      </c>
      <c r="Y63" s="11">
        <f t="shared" si="120"/>
        <v>1318.209919704</v>
      </c>
      <c r="Z63" s="11">
        <f t="shared" si="121"/>
        <v>2957.0409651079999</v>
      </c>
      <c r="AA63" s="6">
        <f t="shared" si="102"/>
        <v>13748.699999999999</v>
      </c>
      <c r="AB63" s="15">
        <f t="shared" si="122"/>
        <v>3892.0177426199998</v>
      </c>
      <c r="AC63" s="15">
        <f t="shared" si="123"/>
        <v>3039.1611339599995</v>
      </c>
      <c r="AD63" s="15">
        <f t="shared" si="124"/>
        <v>6817.5211234199996</v>
      </c>
    </row>
    <row r="64" spans="1:30" x14ac:dyDescent="0.25">
      <c r="A64" s="4">
        <v>42217</v>
      </c>
      <c r="B64" s="2">
        <v>11029.4</v>
      </c>
      <c r="C64" s="5">
        <f t="shared" si="103"/>
        <v>3473.2893098600002</v>
      </c>
      <c r="D64" s="5">
        <f t="shared" si="104"/>
        <v>2760.0069824599996</v>
      </c>
      <c r="E64" s="5">
        <f t="shared" si="105"/>
        <v>4796.1037076799994</v>
      </c>
      <c r="F64" s="20">
        <v>16719</v>
      </c>
      <c r="G64" s="16">
        <f t="shared" si="106"/>
        <v>4732.8579894000004</v>
      </c>
      <c r="H64" s="16">
        <f t="shared" si="107"/>
        <v>3695.7483251999997</v>
      </c>
      <c r="I64" s="16">
        <f t="shared" si="108"/>
        <v>8290.3936854000003</v>
      </c>
      <c r="J64" s="20">
        <v>15883</v>
      </c>
      <c r="K64" s="16">
        <f t="shared" si="109"/>
        <v>4496.2009358000005</v>
      </c>
      <c r="L64" s="16">
        <f t="shared" si="110"/>
        <v>3510.9498564</v>
      </c>
      <c r="M64" s="16">
        <f t="shared" si="111"/>
        <v>7875.8492077999999</v>
      </c>
      <c r="N64" s="5"/>
      <c r="O64" s="2">
        <v>2061</v>
      </c>
      <c r="P64" s="11">
        <f t="shared" si="112"/>
        <v>583.43323859999998</v>
      </c>
      <c r="Q64" s="11">
        <f t="shared" si="113"/>
        <v>455.58569879999999</v>
      </c>
      <c r="R64" s="11">
        <f t="shared" si="114"/>
        <v>1021.9810626</v>
      </c>
      <c r="S64" s="5">
        <f t="shared" si="101"/>
        <v>317.66000000000003</v>
      </c>
      <c r="T64" s="11">
        <f t="shared" si="115"/>
        <v>89.924018716000006</v>
      </c>
      <c r="U64" s="11">
        <f t="shared" si="116"/>
        <v>70.218997127999998</v>
      </c>
      <c r="V64" s="11">
        <f t="shared" si="117"/>
        <v>157.51698415600001</v>
      </c>
      <c r="W64" s="5">
        <f t="shared" si="118"/>
        <v>2378.66</v>
      </c>
      <c r="X64" s="11">
        <f t="shared" si="119"/>
        <v>673.35725731599996</v>
      </c>
      <c r="Y64" s="11">
        <f t="shared" si="120"/>
        <v>525.804695928</v>
      </c>
      <c r="Z64" s="11">
        <f t="shared" si="121"/>
        <v>1179.4980467559999</v>
      </c>
      <c r="AA64" s="6">
        <f t="shared" si="102"/>
        <v>24533.739999999998</v>
      </c>
      <c r="AB64" s="15">
        <f t="shared" si="122"/>
        <v>6945.0749069240001</v>
      </c>
      <c r="AC64" s="15">
        <f t="shared" si="123"/>
        <v>5423.2028539919993</v>
      </c>
      <c r="AD64" s="15">
        <f t="shared" si="124"/>
        <v>12165.462239084</v>
      </c>
    </row>
    <row r="65" spans="1:45" x14ac:dyDescent="0.25">
      <c r="A65" s="4">
        <v>42248</v>
      </c>
      <c r="B65" s="2">
        <v>855.65</v>
      </c>
      <c r="C65" s="5">
        <f t="shared" si="103"/>
        <v>269.45436723500001</v>
      </c>
      <c r="D65" s="5">
        <f t="shared" si="104"/>
        <v>214.11862608499999</v>
      </c>
      <c r="E65" s="5">
        <f t="shared" si="105"/>
        <v>372.07700667999995</v>
      </c>
      <c r="F65" s="20">
        <v>16719</v>
      </c>
      <c r="G65" s="16">
        <f t="shared" si="106"/>
        <v>4732.8579894000004</v>
      </c>
      <c r="H65" s="16">
        <f t="shared" si="107"/>
        <v>3695.7483251999997</v>
      </c>
      <c r="I65" s="16">
        <f t="shared" si="108"/>
        <v>8290.3936854000003</v>
      </c>
      <c r="J65" s="20">
        <v>18838</v>
      </c>
      <c r="K65" s="16">
        <f t="shared" si="109"/>
        <v>5332.7100188000004</v>
      </c>
      <c r="L65" s="16">
        <f t="shared" si="110"/>
        <v>4164.1549703999999</v>
      </c>
      <c r="M65" s="16">
        <f t="shared" si="111"/>
        <v>9341.1350108000006</v>
      </c>
      <c r="N65" s="5"/>
      <c r="O65" s="2">
        <v>7531</v>
      </c>
      <c r="P65" s="11">
        <f t="shared" si="112"/>
        <v>2131.8950606000003</v>
      </c>
      <c r="Q65" s="11">
        <f t="shared" si="113"/>
        <v>1664.7335748</v>
      </c>
      <c r="R65" s="11">
        <f t="shared" si="114"/>
        <v>3734.3713646000001</v>
      </c>
      <c r="S65" s="5">
        <f t="shared" si="101"/>
        <v>376.76</v>
      </c>
      <c r="T65" s="11">
        <f t="shared" si="115"/>
        <v>106.65420037600001</v>
      </c>
      <c r="U65" s="11">
        <f t="shared" si="116"/>
        <v>83.283099407999998</v>
      </c>
      <c r="V65" s="11">
        <f t="shared" si="117"/>
        <v>186.82270021599999</v>
      </c>
      <c r="W65" s="5">
        <f t="shared" si="118"/>
        <v>7907.76</v>
      </c>
      <c r="X65" s="11">
        <f t="shared" si="119"/>
        <v>2238.5492609760004</v>
      </c>
      <c r="Y65" s="11">
        <f t="shared" si="120"/>
        <v>1748.016674208</v>
      </c>
      <c r="Z65" s="11">
        <f t="shared" si="121"/>
        <v>3921.1940648159998</v>
      </c>
      <c r="AA65" s="6">
        <f t="shared" si="102"/>
        <v>11785.89</v>
      </c>
      <c r="AB65" s="15">
        <f t="shared" si="122"/>
        <v>3336.3803845140001</v>
      </c>
      <c r="AC65" s="15">
        <f t="shared" si="123"/>
        <v>2605.280413212</v>
      </c>
      <c r="AD65" s="15">
        <f t="shared" si="124"/>
        <v>5844.2292022739994</v>
      </c>
    </row>
    <row r="66" spans="1:45" x14ac:dyDescent="0.25">
      <c r="A66" s="4">
        <v>42278</v>
      </c>
      <c r="B66" s="2">
        <v>9064.5499999999993</v>
      </c>
      <c r="C66" s="5">
        <f t="shared" si="103"/>
        <v>2854.5346631450002</v>
      </c>
      <c r="D66" s="5">
        <f t="shared" si="104"/>
        <v>2268.3211500949997</v>
      </c>
      <c r="E66" s="5">
        <f t="shared" si="105"/>
        <v>3941.6941867599994</v>
      </c>
      <c r="F66" s="20">
        <v>16719</v>
      </c>
      <c r="G66" s="16">
        <f t="shared" si="106"/>
        <v>4732.8579894000004</v>
      </c>
      <c r="H66" s="16">
        <f t="shared" si="107"/>
        <v>3695.7483251999997</v>
      </c>
      <c r="I66" s="16">
        <f t="shared" si="108"/>
        <v>8290.3936854000003</v>
      </c>
      <c r="J66" s="20">
        <v>13808</v>
      </c>
      <c r="K66" s="16">
        <f t="shared" si="109"/>
        <v>3908.8045408000003</v>
      </c>
      <c r="L66" s="16">
        <f t="shared" si="110"/>
        <v>3052.2694464000001</v>
      </c>
      <c r="M66" s="16">
        <f t="shared" si="111"/>
        <v>6846.9260127999996</v>
      </c>
      <c r="N66" s="5"/>
      <c r="O66" s="2"/>
      <c r="P66" s="11">
        <f t="shared" si="112"/>
        <v>0</v>
      </c>
      <c r="Q66" s="11">
        <f t="shared" si="113"/>
        <v>0</v>
      </c>
      <c r="R66" s="11">
        <f t="shared" si="114"/>
        <v>0</v>
      </c>
      <c r="S66" s="5">
        <f t="shared" si="101"/>
        <v>276.16000000000003</v>
      </c>
      <c r="T66" s="11">
        <f t="shared" si="115"/>
        <v>78.176090816000013</v>
      </c>
      <c r="U66" s="11">
        <f t="shared" si="116"/>
        <v>61.045388928000001</v>
      </c>
      <c r="V66" s="11">
        <f t="shared" si="117"/>
        <v>136.938520256</v>
      </c>
      <c r="W66" s="5">
        <f t="shared" si="118"/>
        <v>276.16000000000003</v>
      </c>
      <c r="X66" s="11">
        <f t="shared" si="119"/>
        <v>78.176090816000013</v>
      </c>
      <c r="Y66" s="11">
        <f t="shared" si="120"/>
        <v>61.045388928000001</v>
      </c>
      <c r="Z66" s="11">
        <f t="shared" si="121"/>
        <v>136.938520256</v>
      </c>
      <c r="AA66" s="6">
        <f t="shared" si="102"/>
        <v>22596.39</v>
      </c>
      <c r="AB66" s="15">
        <f t="shared" si="122"/>
        <v>6396.6448318140001</v>
      </c>
      <c r="AC66" s="15">
        <f t="shared" si="123"/>
        <v>4994.9500866119997</v>
      </c>
      <c r="AD66" s="15">
        <f t="shared" si="124"/>
        <v>11204.795081573999</v>
      </c>
    </row>
    <row r="67" spans="1:45" x14ac:dyDescent="0.25">
      <c r="A67" s="4">
        <v>42309</v>
      </c>
      <c r="B67" s="2">
        <v>-5933.2</v>
      </c>
      <c r="C67" s="5">
        <f t="shared" si="103"/>
        <v>-1868.4352850800001</v>
      </c>
      <c r="D67" s="5">
        <f t="shared" si="104"/>
        <v>-1484.7293078799999</v>
      </c>
      <c r="E67" s="5">
        <f t="shared" si="105"/>
        <v>-2580.0354070399999</v>
      </c>
      <c r="F67" s="20">
        <v>16719</v>
      </c>
      <c r="G67" s="16">
        <f t="shared" si="106"/>
        <v>4732.8579894000004</v>
      </c>
      <c r="H67" s="16">
        <f t="shared" si="107"/>
        <v>3695.7483251999997</v>
      </c>
      <c r="I67" s="16">
        <f t="shared" si="108"/>
        <v>8290.3936854000003</v>
      </c>
      <c r="J67" s="20">
        <v>16509</v>
      </c>
      <c r="K67" s="16">
        <f t="shared" si="109"/>
        <v>4673.4106434000005</v>
      </c>
      <c r="L67" s="16">
        <f t="shared" si="110"/>
        <v>3649.3276572</v>
      </c>
      <c r="M67" s="16">
        <f t="shared" si="111"/>
        <v>8186.2616994</v>
      </c>
      <c r="N67" s="5"/>
      <c r="O67" s="2">
        <v>20780</v>
      </c>
      <c r="P67" s="11">
        <f t="shared" si="112"/>
        <v>5882.4564280000004</v>
      </c>
      <c r="Q67" s="11">
        <f t="shared" si="113"/>
        <v>4593.4356239999997</v>
      </c>
      <c r="R67" s="11">
        <f t="shared" si="114"/>
        <v>10304.107947999999</v>
      </c>
      <c r="S67" s="5">
        <f t="shared" si="101"/>
        <v>330.18</v>
      </c>
      <c r="T67" s="11">
        <f t="shared" si="115"/>
        <v>93.468212868000009</v>
      </c>
      <c r="U67" s="11">
        <f t="shared" si="116"/>
        <v>72.986553143999998</v>
      </c>
      <c r="V67" s="11">
        <f t="shared" si="117"/>
        <v>163.72523398800001</v>
      </c>
      <c r="W67" s="5">
        <f t="shared" si="118"/>
        <v>21110.18</v>
      </c>
      <c r="X67" s="11">
        <f t="shared" si="119"/>
        <v>5975.9246408680001</v>
      </c>
      <c r="Y67" s="11">
        <f t="shared" si="120"/>
        <v>4666.4221771439998</v>
      </c>
      <c r="Z67" s="11">
        <f t="shared" si="121"/>
        <v>10467.833181988</v>
      </c>
      <c r="AA67" s="6">
        <f t="shared" si="102"/>
        <v>-10534.380000000001</v>
      </c>
      <c r="AB67" s="15">
        <f t="shared" si="122"/>
        <v>-2982.0996797880007</v>
      </c>
      <c r="AC67" s="15">
        <f t="shared" si="123"/>
        <v>-2328.6331265040003</v>
      </c>
      <c r="AD67" s="15">
        <f t="shared" si="124"/>
        <v>-5223.6471937080005</v>
      </c>
    </row>
    <row r="68" spans="1:45" x14ac:dyDescent="0.25">
      <c r="A68" s="4">
        <v>42339</v>
      </c>
      <c r="B68" s="2">
        <v>19669.919999999998</v>
      </c>
      <c r="C68" s="5">
        <f t="shared" si="103"/>
        <v>6194.2918800480002</v>
      </c>
      <c r="D68" s="5">
        <f t="shared" si="104"/>
        <v>4922.2184837279992</v>
      </c>
      <c r="E68" s="5">
        <f t="shared" si="105"/>
        <v>8553.4096362239998</v>
      </c>
      <c r="F68" s="20">
        <v>16722</v>
      </c>
      <c r="G68" s="16">
        <f t="shared" si="106"/>
        <v>4733.7072372000002</v>
      </c>
      <c r="H68" s="16">
        <f t="shared" si="107"/>
        <v>3696.4114775999997</v>
      </c>
      <c r="I68" s="16">
        <f t="shared" si="108"/>
        <v>8291.8812851999992</v>
      </c>
      <c r="J68" s="20">
        <v>24103</v>
      </c>
      <c r="K68" s="16">
        <f t="shared" si="109"/>
        <v>6823.1399078000004</v>
      </c>
      <c r="L68" s="16">
        <f t="shared" si="110"/>
        <v>5327.9874324000002</v>
      </c>
      <c r="M68" s="16">
        <f t="shared" si="111"/>
        <v>11951.872659799999</v>
      </c>
      <c r="N68" s="5"/>
      <c r="O68" s="2">
        <v>12976</v>
      </c>
      <c r="P68" s="11">
        <f t="shared" si="112"/>
        <v>3673.2798176000001</v>
      </c>
      <c r="Q68" s="11">
        <f t="shared" si="113"/>
        <v>2868.3551807999997</v>
      </c>
      <c r="R68" s="11">
        <f t="shared" si="114"/>
        <v>6434.3650016000001</v>
      </c>
      <c r="S68" s="5">
        <f t="shared" si="101"/>
        <v>482.06</v>
      </c>
      <c r="T68" s="11">
        <f t="shared" si="115"/>
        <v>136.46279815600002</v>
      </c>
      <c r="U68" s="11">
        <f t="shared" si="116"/>
        <v>106.559748648</v>
      </c>
      <c r="V68" s="11">
        <f t="shared" si="117"/>
        <v>239.037453196</v>
      </c>
      <c r="W68" s="5">
        <f t="shared" si="118"/>
        <v>13458.06</v>
      </c>
      <c r="X68" s="11">
        <f t="shared" si="119"/>
        <v>3809.7426157560003</v>
      </c>
      <c r="Y68" s="11">
        <f t="shared" si="120"/>
        <v>2974.9149294479998</v>
      </c>
      <c r="Z68" s="11">
        <f t="shared" si="121"/>
        <v>6673.4024547959998</v>
      </c>
      <c r="AA68" s="6">
        <f t="shared" si="102"/>
        <v>30314.86</v>
      </c>
      <c r="AB68" s="15">
        <f t="shared" si="122"/>
        <v>8581.6093874360013</v>
      </c>
      <c r="AC68" s="15">
        <f t="shared" si="123"/>
        <v>6701.1240548879996</v>
      </c>
      <c r="AD68" s="15">
        <f t="shared" si="124"/>
        <v>15032.126557676</v>
      </c>
    </row>
    <row r="69" spans="1:45" x14ac:dyDescent="0.25">
      <c r="A69" s="4" t="s">
        <v>18</v>
      </c>
      <c r="B69" s="2">
        <f>SUM(B57:B68)</f>
        <v>115626.40999999999</v>
      </c>
      <c r="C69" s="5">
        <f t="shared" si="103"/>
        <v>36412.132463278998</v>
      </c>
      <c r="D69" s="5">
        <f t="shared" si="104"/>
        <v>28934.456902168997</v>
      </c>
      <c r="E69" s="5">
        <f t="shared" si="105"/>
        <v>50279.820634551994</v>
      </c>
      <c r="F69" s="6">
        <f>SUM(F57:F68)</f>
        <v>200631</v>
      </c>
      <c r="G69" s="16">
        <f t="shared" si="106"/>
        <v>56795.145120600006</v>
      </c>
      <c r="H69" s="16">
        <f t="shared" si="107"/>
        <v>44349.643054799999</v>
      </c>
      <c r="I69" s="16">
        <f t="shared" si="108"/>
        <v>99486.211824600003</v>
      </c>
      <c r="J69" s="6">
        <f>SUM(J57:J68)</f>
        <v>203224</v>
      </c>
      <c r="K69" s="16">
        <f t="shared" si="109"/>
        <v>57529.178302400003</v>
      </c>
      <c r="L69" s="16">
        <f t="shared" si="110"/>
        <v>44922.827779200001</v>
      </c>
      <c r="M69" s="16">
        <f t="shared" si="111"/>
        <v>100771.9939184</v>
      </c>
      <c r="N69" s="5">
        <f t="shared" ref="N69" si="125">J69/F69*100</f>
        <v>101.29242240730495</v>
      </c>
      <c r="O69" s="2">
        <f>SUM(O57:O68)</f>
        <v>93137.5</v>
      </c>
      <c r="P69" s="11">
        <f t="shared" si="112"/>
        <v>26365.6056575</v>
      </c>
      <c r="Q69" s="11">
        <f t="shared" si="113"/>
        <v>20588.118885</v>
      </c>
      <c r="R69" s="11">
        <f t="shared" si="114"/>
        <v>46183.7754575</v>
      </c>
      <c r="S69" s="5">
        <f>SUM(S57:S68)</f>
        <v>4064.4799999999996</v>
      </c>
      <c r="T69" s="11">
        <f t="shared" si="115"/>
        <v>1150.583566048</v>
      </c>
      <c r="U69" s="11">
        <f t="shared" si="116"/>
        <v>898.45655558399983</v>
      </c>
      <c r="V69" s="11">
        <f t="shared" si="117"/>
        <v>2015.4398783679997</v>
      </c>
      <c r="W69" s="5">
        <f t="shared" si="118"/>
        <v>97201.98</v>
      </c>
      <c r="X69" s="11">
        <f t="shared" si="119"/>
        <v>27516.189223548001</v>
      </c>
      <c r="Y69" s="11">
        <f t="shared" si="120"/>
        <v>21486.575440583998</v>
      </c>
      <c r="Z69" s="11">
        <f t="shared" si="121"/>
        <v>48199.215335868001</v>
      </c>
      <c r="AA69" s="6">
        <f t="shared" si="102"/>
        <v>221648.43</v>
      </c>
      <c r="AB69" s="15">
        <f t="shared" si="122"/>
        <v>62744.813850318002</v>
      </c>
      <c r="AC69" s="15">
        <f t="shared" si="123"/>
        <v>48995.562770243996</v>
      </c>
      <c r="AD69" s="15">
        <f t="shared" si="124"/>
        <v>109908.05337943799</v>
      </c>
    </row>
    <row r="71" spans="1:45" x14ac:dyDescent="0.25">
      <c r="J71" s="7"/>
      <c r="K71" s="7"/>
      <c r="L71" s="7"/>
      <c r="M71" s="7"/>
      <c r="AS71" s="7"/>
    </row>
  </sheetData>
  <pageMargins left="0.7" right="0.7" top="0.75" bottom="0.75" header="0.3" footer="0.3"/>
  <pageSetup paperSize="9" scale="64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2016-03-21T06:55:54Z</cp:lastPrinted>
  <dcterms:created xsi:type="dcterms:W3CDTF">2013-01-14T08:21:36Z</dcterms:created>
  <dcterms:modified xsi:type="dcterms:W3CDTF">2016-03-22T02:31:02Z</dcterms:modified>
</cp:coreProperties>
</file>