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айк.236 б-9" sheetId="2" r:id="rId1"/>
    <sheet name="Лист1" sheetId="3" r:id="rId2"/>
    <sheet name="Байк.236 б-7" sheetId="4" r:id="rId3"/>
  </sheets>
  <definedNames>
    <definedName name="_xlnm.Print_Area" localSheetId="2">'Байк.236 б-7'!$A$1:$E$36</definedName>
    <definedName name="_xlnm.Print_Area" localSheetId="0">'Байк.236 б-9'!$A$1:$E$37</definedName>
  </definedNames>
  <calcPr calcId="125725"/>
</workbook>
</file>

<file path=xl/calcChain.xml><?xml version="1.0" encoding="utf-8"?>
<calcChain xmlns="http://schemas.openxmlformats.org/spreadsheetml/2006/main">
  <c r="C74" i="4"/>
  <c r="E70"/>
  <c r="C70"/>
  <c r="D68"/>
  <c r="D60" s="1"/>
  <c r="D72" s="1"/>
  <c r="E62"/>
  <c r="E58"/>
  <c r="C58"/>
  <c r="C46"/>
  <c r="E71" s="1"/>
  <c r="C33"/>
  <c r="J31"/>
  <c r="H31"/>
  <c r="J30"/>
  <c r="H30"/>
  <c r="J29"/>
  <c r="H29"/>
  <c r="E29"/>
  <c r="C29"/>
  <c r="J28"/>
  <c r="H28"/>
  <c r="J27"/>
  <c r="H27"/>
  <c r="K27" s="1"/>
  <c r="D27"/>
  <c r="J26"/>
  <c r="H26"/>
  <c r="K26" s="1"/>
  <c r="J25"/>
  <c r="H25"/>
  <c r="J24"/>
  <c r="H24"/>
  <c r="J23"/>
  <c r="H23"/>
  <c r="J22"/>
  <c r="H22"/>
  <c r="J21"/>
  <c r="H21"/>
  <c r="K21" s="1"/>
  <c r="E21"/>
  <c r="J20"/>
  <c r="H20"/>
  <c r="K20" s="1"/>
  <c r="J18"/>
  <c r="H18"/>
  <c r="E17"/>
  <c r="C17"/>
  <c r="J15"/>
  <c r="H15"/>
  <c r="C5"/>
  <c r="C30" s="1"/>
  <c r="K28" l="1"/>
  <c r="K29"/>
  <c r="E63"/>
  <c r="C71"/>
  <c r="C60" s="1"/>
  <c r="E61"/>
  <c r="E60" s="1"/>
  <c r="C72"/>
  <c r="C57" s="1"/>
  <c r="C54" s="1"/>
  <c r="D57"/>
  <c r="D54" s="1"/>
  <c r="D74" s="1"/>
  <c r="D19"/>
  <c r="D31" s="1"/>
  <c r="D16" s="1"/>
  <c r="D13" s="1"/>
  <c r="D33" s="1"/>
  <c r="K23"/>
  <c r="K25"/>
  <c r="K31"/>
  <c r="K22"/>
  <c r="K15"/>
  <c r="K18"/>
  <c r="K24"/>
  <c r="K30"/>
  <c r="C19"/>
  <c r="E30"/>
  <c r="E22"/>
  <c r="E20" s="1"/>
  <c r="E17" i="2"/>
  <c r="D27"/>
  <c r="C17"/>
  <c r="D19"/>
  <c r="E72" i="4" l="1"/>
  <c r="E57" s="1"/>
  <c r="E54" s="1"/>
  <c r="C31"/>
  <c r="C16" s="1"/>
  <c r="C13" s="1"/>
  <c r="E19"/>
  <c r="D31" i="2"/>
  <c r="D16" s="1"/>
  <c r="D13" s="1"/>
  <c r="D33" s="1"/>
  <c r="E31" i="4" l="1"/>
  <c r="E16" s="1"/>
  <c r="E13" s="1"/>
  <c r="E29" i="2"/>
  <c r="C29"/>
  <c r="E21" l="1"/>
  <c r="C5" l="1"/>
  <c r="C30" l="1"/>
  <c r="E22"/>
  <c r="E20" s="1"/>
  <c r="C19"/>
  <c r="E30"/>
  <c r="C31" l="1"/>
  <c r="C16" s="1"/>
  <c r="C13" s="1"/>
  <c r="C33" s="1"/>
  <c r="E19"/>
  <c r="E31" l="1"/>
  <c r="E16" s="1"/>
  <c r="E13" s="1"/>
  <c r="E33" s="1"/>
</calcChain>
</file>

<file path=xl/sharedStrings.xml><?xml version="1.0" encoding="utf-8"?>
<sst xmlns="http://schemas.openxmlformats.org/spreadsheetml/2006/main" count="137" uniqueCount="64">
  <si>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</si>
  <si>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</si>
  <si>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</si>
  <si>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</si>
  <si>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</si>
  <si>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</si>
  <si>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</si>
  <si>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</si>
  <si>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</si>
  <si>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</si>
  <si>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</si>
  <si>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</si>
  <si>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</si>
  <si>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</si>
  <si>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</si>
  <si>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</si>
  <si>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</si>
  <si>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</si>
  <si>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</si>
  <si>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</si>
  <si>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</si>
  <si>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</si>
  <si>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</si>
  <si>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</si>
  <si>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 xml:space="preserve">в т.ч.содержание общедомовых коммуникаций </t>
  </si>
  <si>
    <t>в т.ч.сброс снега с крыш</t>
  </si>
  <si>
    <t>Содержание и техническое обслуживание 2-х лифтов</t>
  </si>
  <si>
    <t>Директор ООО "Дом Сервис"                                                                                       В.О.Воловик</t>
  </si>
  <si>
    <t>Содержание и техническое обслуживание мусоропровода</t>
  </si>
  <si>
    <t>Всего содержание и техническое обслуживание</t>
  </si>
  <si>
    <t xml:space="preserve">Руб/м2               </t>
  </si>
  <si>
    <t>Руб/м2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</si>
  <si>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 б-9</t>
    </r>
  </si>
  <si>
    <t>1</t>
  </si>
  <si>
    <t>2.1</t>
  </si>
  <si>
    <t>2.2</t>
  </si>
  <si>
    <t>2.3</t>
  </si>
  <si>
    <t>2.4</t>
  </si>
  <si>
    <r>
  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дома),</t>
    </r>
    <r>
      <rPr>
        <i/>
        <sz val="11"/>
        <rFont val="Calibri"/>
        <family val="2"/>
        <charset val="204"/>
        <scheme val="minor"/>
      </rPr>
      <t xml:space="preserve"> уборка 20 дней в месяц(5 раз в неделю)</t>
    </r>
  </si>
  <si>
    <r>
      <t xml:space="preserve">Дератизация, дезинсекция подвалов, </t>
    </r>
    <r>
      <rPr>
        <i/>
        <sz val="11"/>
        <rFont val="Calibri"/>
        <family val="2"/>
        <charset val="204"/>
        <scheme val="minor"/>
      </rPr>
      <t>2 раза в год</t>
    </r>
  </si>
  <si>
    <t>Управление, содержание, техническое обслуживание и текущий ремонт общего имущества многоквартирного дома, имеющего все виды благоустройства, оборудованного общедомовыми приборами учета,                                                                                                                                                                                                               с лифтами</t>
  </si>
  <si>
    <t>9 б/c</t>
  </si>
  <si>
    <t>8 б/c</t>
  </si>
  <si>
    <t>Всего</t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</si>
  <si>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sz val="11"/>
        <rFont val="Calibri"/>
        <family val="2"/>
        <charset val="204"/>
        <scheme val="minor"/>
      </rPr>
      <t>М</t>
    </r>
    <r>
      <rPr>
        <i/>
        <sz val="11"/>
        <rFont val="Calibri"/>
        <family val="2"/>
        <charset val="204"/>
        <scheme val="minor"/>
      </rPr>
      <t xml:space="preserve">ытье 8 раз в месяц(2 раза в неделю), подметание незадымленного перехода                                                                                                                                                                                                                                          2 раза в месяц(1 раз в 2 недели) 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</si>
  <si>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2015 год                                                                                                                                                                                                                     </t>
  </si>
  <si>
    <t>1.</t>
  </si>
  <si>
    <t>1.1</t>
  </si>
  <si>
    <t>В т.ч. содержание и техническое обслуживание 2-х лифтов</t>
  </si>
  <si>
    <t>1.2</t>
  </si>
  <si>
    <t>1.2.1</t>
  </si>
  <si>
    <t>1.2.2</t>
  </si>
  <si>
    <t>1.2.3</t>
  </si>
  <si>
    <t>1.3</t>
  </si>
  <si>
    <t>2.</t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</si>
  <si>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i/>
        <sz val="11"/>
        <rFont val="Calibri"/>
        <family val="2"/>
        <charset val="204"/>
        <scheme val="minor"/>
      </rPr>
      <t xml:space="preserve">Мытье 8 раз в месяц(2 раза в неделю), подметание незадымленного перехода                                                                                                                                                                                                                                          2 раза в месяц(1 раз в 2 недели) </t>
    </r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</si>
  <si>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 б-6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</si>
  <si>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                                                                                                                                                                                                            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</si>
  <si>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</si>
  <si>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</si>
  <si>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Дератизация, дезинсекция подвалов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</si>
  <si>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 б-5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</si>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</sst>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D13" sqref="D13"/>
    </sheetView>
  </sheetViews>
  <sheetFormatPr defaultColWidth="5" defaultRowHeight="15"/>
  <cols>
    <col min="1" max="1" width="6.5703125" style="23" customWidth="1"/>
    <col min="2" max="2" width="77.140625" style="2" customWidth="1"/>
    <col min="3" max="3" width="12.140625" style="2" hidden="1" customWidth="1"/>
    <col min="4" max="4" width="12.140625" style="2" customWidth="1"/>
    <col min="5" max="5" width="12.42578125" style="15" hidden="1" customWidth="1"/>
    <col min="6" max="6" width="5.7109375" customWidth="1"/>
    <col min="7" max="7" width="6.28515625" style="2" customWidth="1"/>
    <col min="8" max="8" width="5.42578125" style="2" customWidth="1"/>
    <col min="9" max="10" width="5.7109375" style="2" customWidth="1"/>
    <col min="11" max="11" width="5.42578125" style="2" customWidth="1"/>
    <col min="12" max="13" width="5" style="2"/>
    <col min="14" max="14" width="5.42578125" style="2" customWidth="1"/>
    <col min="15" max="17" width="5.140625" style="2" customWidth="1"/>
    <col min="18" max="16384" width="5" style="2"/>
  </cols>
  <sheetData>
    <row r="1" spans="1:7">
      <c r="A1" s="16"/>
      <c r="B1" s="1"/>
      <c r="C1" s="1"/>
      <c r="D1" s="1"/>
      <c r="E1" s="26"/>
    </row>
    <row r="2" spans="1:7" ht="69.75" customHeight="1">
      <c r="A2" s="73" t="s">
        <v>62</v>
      </c>
      <c r="B2" s="73"/>
      <c r="C2" s="73"/>
      <c r="D2" s="73"/>
      <c r="E2" s="73"/>
    </row>
    <row r="3" spans="1:7" ht="17.25" customHeight="1">
      <c r="A3" s="16"/>
      <c r="B3" s="25" t="s">
        <v>32</v>
      </c>
      <c r="C3" s="25"/>
      <c r="D3" s="25"/>
    </row>
    <row r="4" spans="1:7" s="3" customFormat="1" ht="15.75" hidden="1">
      <c r="A4" s="17"/>
      <c r="B4" s="74" t="s">
        <v>0</v>
      </c>
      <c r="C4" s="74"/>
      <c r="D4" s="74"/>
      <c r="E4" s="74"/>
    </row>
    <row r="5" spans="1:7" s="3" customFormat="1" ht="15.75" hidden="1">
      <c r="A5" s="17"/>
      <c r="B5" s="4" t="s">
        <v>1</v>
      </c>
      <c r="C5" s="75">
        <f>C6+C7</f>
        <v>4553.5</v>
      </c>
      <c r="D5" s="75"/>
      <c r="E5" s="75"/>
    </row>
    <row r="6" spans="1:7" s="3" customFormat="1" ht="15.75" hidden="1">
      <c r="A6" s="17"/>
      <c r="B6" s="5" t="s">
        <v>2</v>
      </c>
      <c r="C6" s="76">
        <v>4225</v>
      </c>
      <c r="D6" s="76"/>
      <c r="E6" s="76"/>
    </row>
    <row r="7" spans="1:7" s="3" customFormat="1" ht="15.75" hidden="1">
      <c r="A7" s="17"/>
      <c r="B7" s="5" t="s">
        <v>3</v>
      </c>
      <c r="C7" s="76">
        <v>328.5</v>
      </c>
      <c r="D7" s="76"/>
      <c r="E7" s="76"/>
    </row>
    <row r="8" spans="1:7" s="3" customFormat="1" ht="15.75" hidden="1">
      <c r="A8" s="17"/>
      <c r="B8" s="6" t="s">
        <v>4</v>
      </c>
      <c r="C8" s="77">
        <v>15</v>
      </c>
      <c r="D8" s="77"/>
      <c r="E8" s="77"/>
    </row>
    <row r="9" spans="1:7" s="3" customFormat="1" ht="15.75" hidden="1">
      <c r="A9" s="17"/>
      <c r="B9" s="6" t="s">
        <v>5</v>
      </c>
      <c r="C9" s="77">
        <v>1</v>
      </c>
      <c r="D9" s="77"/>
      <c r="E9" s="77"/>
    </row>
    <row r="10" spans="1:7" s="3" customFormat="1" ht="15.75" hidden="1">
      <c r="A10" s="17"/>
      <c r="B10" s="6" t="s">
        <v>6</v>
      </c>
      <c r="C10" s="77">
        <v>75</v>
      </c>
      <c r="D10" s="77"/>
      <c r="E10" s="77"/>
    </row>
    <row r="11" spans="1:7" s="3" customFormat="1" ht="15.75" hidden="1">
      <c r="A11" s="17"/>
      <c r="B11" s="6" t="s">
        <v>7</v>
      </c>
      <c r="C11" s="77">
        <v>2</v>
      </c>
      <c r="D11" s="77"/>
      <c r="E11" s="77"/>
    </row>
    <row r="12" spans="1:7" ht="36" customHeight="1">
      <c r="A12" s="18" t="s">
        <v>8</v>
      </c>
      <c r="B12" s="7" t="s">
        <v>9</v>
      </c>
      <c r="C12" s="27" t="s">
        <v>31</v>
      </c>
      <c r="D12" s="27" t="s">
        <v>31</v>
      </c>
      <c r="E12" s="27" t="s">
        <v>30</v>
      </c>
    </row>
    <row r="13" spans="1:7" ht="24" customHeight="1">
      <c r="A13" s="32"/>
      <c r="B13" s="9" t="s">
        <v>29</v>
      </c>
      <c r="C13" s="24">
        <f>C14+C15+C16</f>
        <v>17.220141187264488</v>
      </c>
      <c r="D13" s="24">
        <f>D14+D15+D16</f>
        <v>17.217388776337291</v>
      </c>
      <c r="E13" s="24">
        <f>E14+E15+E16</f>
        <v>18.300981904656435</v>
      </c>
      <c r="G13" s="31"/>
    </row>
    <row r="14" spans="1:7" ht="21" hidden="1" customHeight="1">
      <c r="A14" s="45"/>
      <c r="B14" s="33" t="s">
        <v>28</v>
      </c>
      <c r="C14" s="39">
        <v>0</v>
      </c>
      <c r="D14" s="39">
        <v>0</v>
      </c>
      <c r="E14" s="39">
        <v>0.97</v>
      </c>
    </row>
    <row r="15" spans="1:7" s="22" customFormat="1" ht="19.5" customHeight="1">
      <c r="A15" s="40" t="s">
        <v>33</v>
      </c>
      <c r="B15" s="33" t="s">
        <v>26</v>
      </c>
      <c r="C15" s="30">
        <v>4.3</v>
      </c>
      <c r="D15" s="30">
        <v>4.3</v>
      </c>
      <c r="E15" s="30">
        <v>4.3</v>
      </c>
    </row>
    <row r="16" spans="1:7" s="22" customFormat="1" ht="21.75" customHeight="1">
      <c r="A16" s="34" t="s">
        <v>19</v>
      </c>
      <c r="B16" s="33" t="s">
        <v>23</v>
      </c>
      <c r="C16" s="30">
        <f>C17+C18+C19+C31</f>
        <v>12.920141187264489</v>
      </c>
      <c r="D16" s="30">
        <f>D17+D18+D19+D31</f>
        <v>12.91738877633729</v>
      </c>
      <c r="E16" s="30">
        <f>E17+E18+E19+E31</f>
        <v>13.030981904656436</v>
      </c>
    </row>
    <row r="17" spans="1:5" ht="16.5" customHeight="1">
      <c r="A17" s="34" t="s">
        <v>34</v>
      </c>
      <c r="B17" s="41" t="s">
        <v>10</v>
      </c>
      <c r="C17" s="30">
        <f>2.07*(78+75)*2.5*235/(4001.3+4553.5)/12</f>
        <v>1.8125021917519992</v>
      </c>
      <c r="D17" s="30">
        <v>0.74</v>
      </c>
      <c r="E17" s="30">
        <f>2.07*(78+75)*2.5*235/(4001.3+4553.5)/12</f>
        <v>1.8125021917519992</v>
      </c>
    </row>
    <row r="18" spans="1:5" ht="18.75" customHeight="1">
      <c r="A18" s="34" t="s">
        <v>35</v>
      </c>
      <c r="B18" s="54" t="s">
        <v>11</v>
      </c>
      <c r="C18" s="30">
        <v>0.62</v>
      </c>
      <c r="D18" s="30">
        <v>0.62</v>
      </c>
      <c r="E18" s="30">
        <v>0.62</v>
      </c>
    </row>
    <row r="19" spans="1:5" ht="30">
      <c r="A19" s="34" t="s">
        <v>36</v>
      </c>
      <c r="B19" s="33" t="s">
        <v>12</v>
      </c>
      <c r="C19" s="30">
        <f>C20+C26+C27+C29+C30</f>
        <v>8.5803534330339009</v>
      </c>
      <c r="D19" s="30">
        <f>D20+D26+D27+D29+D30</f>
        <v>9.6503534330339011</v>
      </c>
      <c r="E19" s="30">
        <f>E20+E26+E27+E29+E30</f>
        <v>8.5929359033902148</v>
      </c>
    </row>
    <row r="20" spans="1:5" ht="60">
      <c r="A20" s="70"/>
      <c r="B20" s="10" t="s">
        <v>21</v>
      </c>
      <c r="C20" s="20">
        <v>2.91</v>
      </c>
      <c r="D20" s="20">
        <v>2.91</v>
      </c>
      <c r="E20" s="20">
        <f>E21+E22+E23+E24+E25</f>
        <v>2.9125824703563139</v>
      </c>
    </row>
    <row r="21" spans="1:5" ht="15" hidden="1" customHeight="1">
      <c r="A21" s="71"/>
      <c r="B21" s="11" t="s">
        <v>13</v>
      </c>
      <c r="C21" s="21"/>
      <c r="D21" s="21"/>
      <c r="E21" s="21">
        <f>1000/(4001.3+4553.5)</f>
        <v>0.11689343994015057</v>
      </c>
    </row>
    <row r="22" spans="1:5" ht="15" hidden="1" customHeight="1">
      <c r="A22" s="71"/>
      <c r="B22" s="12" t="s">
        <v>14</v>
      </c>
      <c r="C22" s="29"/>
      <c r="D22" s="29"/>
      <c r="E22" s="29">
        <f>800/C5</f>
        <v>0.17568903041616338</v>
      </c>
    </row>
    <row r="23" spans="1:5" ht="15" hidden="1" customHeight="1">
      <c r="A23" s="71"/>
      <c r="B23" s="12" t="s">
        <v>15</v>
      </c>
      <c r="C23" s="29"/>
      <c r="D23" s="29"/>
      <c r="E23" s="29">
        <v>0.15</v>
      </c>
    </row>
    <row r="24" spans="1:5" ht="15" hidden="1" customHeight="1">
      <c r="A24" s="71"/>
      <c r="B24" s="12" t="s">
        <v>24</v>
      </c>
      <c r="C24" s="29"/>
      <c r="D24" s="29"/>
      <c r="E24" s="29">
        <v>1.27</v>
      </c>
    </row>
    <row r="25" spans="1:5" ht="15" hidden="1" customHeight="1">
      <c r="A25" s="71"/>
      <c r="B25" s="42" t="s">
        <v>16</v>
      </c>
      <c r="C25" s="43"/>
      <c r="D25" s="43"/>
      <c r="E25" s="43">
        <v>1.2</v>
      </c>
    </row>
    <row r="26" spans="1:5" ht="83.25" customHeight="1">
      <c r="A26" s="71"/>
      <c r="B26" s="10" t="s">
        <v>44</v>
      </c>
      <c r="C26" s="29">
        <v>1.85</v>
      </c>
      <c r="D26" s="29">
        <v>1.85</v>
      </c>
      <c r="E26" s="29">
        <v>1.86</v>
      </c>
    </row>
    <row r="27" spans="1:5" ht="60">
      <c r="A27" s="71"/>
      <c r="B27" s="13" t="s">
        <v>38</v>
      </c>
      <c r="C27" s="29">
        <v>3.67</v>
      </c>
      <c r="D27" s="29">
        <f>3.67+1.07</f>
        <v>4.74</v>
      </c>
      <c r="E27" s="29">
        <v>3.67</v>
      </c>
    </row>
    <row r="28" spans="1:5" ht="15" hidden="1" customHeight="1">
      <c r="A28" s="71"/>
      <c r="B28" s="14" t="s">
        <v>25</v>
      </c>
      <c r="C28" s="29"/>
      <c r="D28" s="29"/>
      <c r="E28" s="29"/>
    </row>
    <row r="29" spans="1:5" s="22" customFormat="1" ht="30">
      <c r="A29" s="71"/>
      <c r="B29" s="10" t="s">
        <v>17</v>
      </c>
      <c r="C29" s="20">
        <f>660/(4001.3+4553.5)</f>
        <v>7.714967036049937E-2</v>
      </c>
      <c r="D29" s="20">
        <v>7.714967036049937E-2</v>
      </c>
      <c r="E29" s="20">
        <f>660/(4001.3+4553.5)</f>
        <v>7.714967036049937E-2</v>
      </c>
    </row>
    <row r="30" spans="1:5" s="22" customFormat="1">
      <c r="A30" s="72"/>
      <c r="B30" s="10" t="s">
        <v>39</v>
      </c>
      <c r="C30" s="20">
        <f>4000/C5/12</f>
        <v>7.320376267340141E-2</v>
      </c>
      <c r="D30" s="20">
        <v>7.320376267340141E-2</v>
      </c>
      <c r="E30" s="20">
        <f>4000/C5/12</f>
        <v>7.320376267340141E-2</v>
      </c>
    </row>
    <row r="31" spans="1:5" ht="19.5" customHeight="1">
      <c r="A31" s="34" t="s">
        <v>37</v>
      </c>
      <c r="B31" s="46" t="s">
        <v>18</v>
      </c>
      <c r="C31" s="44">
        <f>(C14+C15+C17+C18+C19+C32)*0.1</f>
        <v>1.9072855624785903</v>
      </c>
      <c r="D31" s="44">
        <f>(D14+D15+D17+D18+D19+D32)*0.1</f>
        <v>1.9070353433033902</v>
      </c>
      <c r="E31" s="44">
        <f>(E14+E15+E17+E18+E19+E32)*0.1</f>
        <v>2.0055438095142217</v>
      </c>
    </row>
    <row r="32" spans="1:5" ht="22.5" customHeight="1">
      <c r="A32" s="34" t="s">
        <v>22</v>
      </c>
      <c r="B32" s="38" t="s">
        <v>20</v>
      </c>
      <c r="C32" s="28">
        <v>3.76</v>
      </c>
      <c r="D32" s="28">
        <v>3.76</v>
      </c>
      <c r="E32" s="28">
        <v>3.76</v>
      </c>
    </row>
    <row r="33" spans="1:7" ht="23.25" customHeight="1">
      <c r="A33" s="19"/>
      <c r="B33" s="47" t="s">
        <v>63</v>
      </c>
      <c r="C33" s="8">
        <f>C13+C32</f>
        <v>20.980141187264486</v>
      </c>
      <c r="D33" s="8">
        <f>D13+D32</f>
        <v>20.977388776337293</v>
      </c>
      <c r="E33" s="8">
        <f>E13+E32</f>
        <v>22.060981904656437</v>
      </c>
      <c r="G33" s="31"/>
    </row>
    <row r="34" spans="1:7" s="22" customFormat="1" ht="20.25" customHeight="1">
      <c r="A34" s="35"/>
      <c r="B34" s="36"/>
      <c r="C34" s="36"/>
      <c r="D34" s="36"/>
      <c r="E34" s="37"/>
    </row>
    <row r="37" spans="1:7">
      <c r="B37" t="s">
        <v>27</v>
      </c>
      <c r="C37"/>
      <c r="D37"/>
    </row>
  </sheetData>
  <mergeCells count="10">
    <mergeCell ref="A20:A30"/>
    <mergeCell ref="A2:E2"/>
    <mergeCell ref="B4:E4"/>
    <mergeCell ref="C5:E5"/>
    <mergeCell ref="C6:E6"/>
    <mergeCell ref="C7:E7"/>
    <mergeCell ref="C8:E8"/>
    <mergeCell ref="C9:E9"/>
    <mergeCell ref="C10:E10"/>
    <mergeCell ref="C11:E11"/>
  </mergeCells>
  <pageMargins left="0.56000000000000005" right="0.23622047244094491" top="0.31496062992125984" bottom="0.74803149606299213" header="0.31496062992125984" footer="0.31496062992125984"/>
  <pageSetup paperSize="9" scale="90" orientation="portrait" r:id="rId1"/>
  <colBreaks count="2" manualBreakCount="2">
    <brk id="4" max="36" man="1"/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7"/>
  <sheetViews>
    <sheetView workbookViewId="0">
      <selection activeCell="B15" sqref="B15"/>
    </sheetView>
  </sheetViews>
  <sheetFormatPr defaultColWidth="5" defaultRowHeight="15"/>
  <cols>
    <col min="1" max="1" width="6.5703125" style="23" customWidth="1"/>
    <col min="2" max="2" width="77.140625" style="2" customWidth="1"/>
    <col min="3" max="3" width="12.140625" style="2" hidden="1" customWidth="1"/>
    <col min="4" max="4" width="12.140625" style="2" customWidth="1"/>
    <col min="5" max="5" width="12.42578125" style="15" hidden="1" customWidth="1"/>
    <col min="6" max="6" width="5.7109375" customWidth="1"/>
    <col min="7" max="7" width="8.7109375" style="15" customWidth="1"/>
    <col min="8" max="8" width="10.140625" style="15" customWidth="1"/>
    <col min="9" max="9" width="8.140625" style="15" customWidth="1"/>
    <col min="10" max="10" width="10.140625" style="15" customWidth="1"/>
    <col min="11" max="11" width="11.140625" style="51" customWidth="1"/>
    <col min="12" max="12" width="6.28515625" style="2" customWidth="1"/>
    <col min="13" max="13" width="5.42578125" style="2" customWidth="1"/>
    <col min="14" max="15" width="5.7109375" style="2" customWidth="1"/>
    <col min="16" max="16" width="5.42578125" style="2" customWidth="1"/>
    <col min="17" max="18" width="5" style="2"/>
    <col min="19" max="19" width="5.42578125" style="2" customWidth="1"/>
    <col min="20" max="22" width="5.140625" style="2" customWidth="1"/>
    <col min="23" max="16384" width="5" style="2"/>
  </cols>
  <sheetData>
    <row r="1" spans="1:12">
      <c r="A1" s="16"/>
      <c r="B1" s="1"/>
      <c r="C1" s="1"/>
      <c r="D1" s="1"/>
      <c r="E1" s="26"/>
      <c r="G1" s="50"/>
      <c r="H1" s="50"/>
      <c r="I1" s="50"/>
    </row>
    <row r="2" spans="1:12" ht="69.75" customHeight="1">
      <c r="A2" s="73" t="s">
        <v>57</v>
      </c>
      <c r="B2" s="73"/>
      <c r="C2" s="73"/>
      <c r="D2" s="73"/>
      <c r="E2" s="73"/>
    </row>
    <row r="3" spans="1:12" ht="17.25" customHeight="1">
      <c r="A3" s="16"/>
      <c r="B3" s="25" t="s">
        <v>61</v>
      </c>
      <c r="C3" s="25"/>
      <c r="D3" s="25"/>
    </row>
    <row r="4" spans="1:12" s="3" customFormat="1" ht="15.75" hidden="1">
      <c r="A4" s="17"/>
      <c r="B4" s="74" t="s">
        <v>0</v>
      </c>
      <c r="C4" s="74"/>
      <c r="D4" s="74"/>
      <c r="E4" s="74"/>
      <c r="G4" s="52"/>
      <c r="H4" s="52"/>
      <c r="I4" s="52"/>
      <c r="J4" s="52"/>
      <c r="K4" s="53"/>
    </row>
    <row r="5" spans="1:12" s="3" customFormat="1" ht="15.75" hidden="1">
      <c r="A5" s="17"/>
      <c r="B5" s="4" t="s">
        <v>1</v>
      </c>
      <c r="C5" s="75">
        <f>C6+C7</f>
        <v>4553.5</v>
      </c>
      <c r="D5" s="75"/>
      <c r="E5" s="75"/>
      <c r="G5" s="52"/>
      <c r="H5" s="52"/>
      <c r="I5" s="52"/>
      <c r="J5" s="52"/>
      <c r="K5" s="53"/>
    </row>
    <row r="6" spans="1:12" s="3" customFormat="1" ht="15.75" hidden="1">
      <c r="A6" s="17"/>
      <c r="B6" s="5" t="s">
        <v>2</v>
      </c>
      <c r="C6" s="76">
        <v>4225</v>
      </c>
      <c r="D6" s="76"/>
      <c r="E6" s="76"/>
      <c r="G6" s="52"/>
      <c r="H6" s="52"/>
      <c r="I6" s="52"/>
      <c r="J6" s="52"/>
      <c r="K6" s="53"/>
    </row>
    <row r="7" spans="1:12" s="3" customFormat="1" ht="15.75" hidden="1">
      <c r="A7" s="17"/>
      <c r="B7" s="5" t="s">
        <v>3</v>
      </c>
      <c r="C7" s="76">
        <v>328.5</v>
      </c>
      <c r="D7" s="76"/>
      <c r="E7" s="76"/>
      <c r="G7" s="52"/>
      <c r="H7" s="52"/>
      <c r="I7" s="52"/>
      <c r="J7" s="52"/>
      <c r="K7" s="53"/>
    </row>
    <row r="8" spans="1:12" s="3" customFormat="1" ht="15.75" hidden="1">
      <c r="A8" s="17"/>
      <c r="B8" s="6" t="s">
        <v>4</v>
      </c>
      <c r="C8" s="77">
        <v>15</v>
      </c>
      <c r="D8" s="77"/>
      <c r="E8" s="77"/>
      <c r="G8" s="52"/>
      <c r="H8" s="52"/>
      <c r="I8" s="52"/>
      <c r="J8" s="52"/>
      <c r="K8" s="53"/>
    </row>
    <row r="9" spans="1:12" s="3" customFormat="1" ht="15.75" hidden="1">
      <c r="A9" s="17"/>
      <c r="B9" s="6" t="s">
        <v>5</v>
      </c>
      <c r="C9" s="77">
        <v>1</v>
      </c>
      <c r="D9" s="77"/>
      <c r="E9" s="77"/>
      <c r="G9" s="52"/>
      <c r="H9" s="52"/>
      <c r="I9" s="52"/>
      <c r="J9" s="52"/>
      <c r="K9" s="53"/>
    </row>
    <row r="10" spans="1:12" s="3" customFormat="1" ht="15.75" hidden="1">
      <c r="A10" s="17"/>
      <c r="B10" s="6" t="s">
        <v>6</v>
      </c>
      <c r="C10" s="77">
        <v>75</v>
      </c>
      <c r="D10" s="77"/>
      <c r="E10" s="77"/>
      <c r="G10" s="52"/>
      <c r="H10" s="52"/>
      <c r="I10" s="52"/>
      <c r="J10" s="52"/>
      <c r="K10" s="53"/>
    </row>
    <row r="11" spans="1:12" s="3" customFormat="1" ht="15.75" hidden="1">
      <c r="A11" s="17"/>
      <c r="B11" s="6" t="s">
        <v>7</v>
      </c>
      <c r="C11" s="77">
        <v>2</v>
      </c>
      <c r="D11" s="77"/>
      <c r="E11" s="77"/>
      <c r="G11" s="52"/>
      <c r="H11" s="52"/>
      <c r="I11" s="52"/>
      <c r="J11" s="52"/>
      <c r="K11" s="53"/>
    </row>
    <row r="12" spans="1:12" ht="36" customHeight="1">
      <c r="A12" s="18" t="s">
        <v>8</v>
      </c>
      <c r="B12" s="7" t="s">
        <v>9</v>
      </c>
      <c r="C12" s="27" t="s">
        <v>31</v>
      </c>
      <c r="D12" s="27" t="s">
        <v>31</v>
      </c>
      <c r="E12" s="27" t="s">
        <v>30</v>
      </c>
      <c r="G12" s="69" t="s">
        <v>42</v>
      </c>
      <c r="H12" s="69"/>
      <c r="I12" s="69" t="s">
        <v>41</v>
      </c>
      <c r="J12" s="69"/>
      <c r="K12" s="49" t="s">
        <v>43</v>
      </c>
    </row>
    <row r="13" spans="1:12" ht="24" customHeight="1">
      <c r="A13" s="32" t="s">
        <v>46</v>
      </c>
      <c r="B13" s="9" t="s">
        <v>23</v>
      </c>
      <c r="C13" s="24">
        <f>C14+C15+C16</f>
        <v>17.220141187264488</v>
      </c>
      <c r="D13" s="24">
        <f>D14+D15+D16</f>
        <v>17.217388776337291</v>
      </c>
      <c r="E13" s="24">
        <f>E14+E15+E16</f>
        <v>18.300981904656435</v>
      </c>
      <c r="G13" s="48"/>
      <c r="H13" s="48"/>
      <c r="I13" s="48"/>
      <c r="J13" s="48"/>
      <c r="K13" s="49"/>
      <c r="L13" s="31"/>
    </row>
    <row r="14" spans="1:12" ht="21" hidden="1" customHeight="1">
      <c r="A14" s="45"/>
      <c r="B14" s="33" t="s">
        <v>28</v>
      </c>
      <c r="C14" s="39">
        <v>0</v>
      </c>
      <c r="D14" s="39">
        <v>0</v>
      </c>
      <c r="E14" s="39">
        <v>0.97</v>
      </c>
      <c r="G14" s="48"/>
      <c r="H14" s="48"/>
      <c r="I14" s="48"/>
      <c r="J14" s="48"/>
      <c r="K14" s="49"/>
    </row>
    <row r="15" spans="1:12" s="22" customFormat="1" ht="19.5" customHeight="1">
      <c r="A15" s="40" t="s">
        <v>47</v>
      </c>
      <c r="B15" s="33" t="s">
        <v>48</v>
      </c>
      <c r="C15" s="30">
        <v>4.3</v>
      </c>
      <c r="D15" s="30">
        <v>4.3</v>
      </c>
      <c r="E15" s="30">
        <v>4.3</v>
      </c>
      <c r="G15" s="21">
        <v>3.06</v>
      </c>
      <c r="H15" s="21">
        <f>G15*4001.3</f>
        <v>12243.978000000001</v>
      </c>
      <c r="I15" s="21">
        <v>2.91</v>
      </c>
      <c r="J15" s="21">
        <f>I15*4553.5</f>
        <v>13250.685000000001</v>
      </c>
      <c r="K15" s="30">
        <f>H15+J15</f>
        <v>25494.663</v>
      </c>
    </row>
    <row r="16" spans="1:12" s="22" customFormat="1" ht="21.75" customHeight="1">
      <c r="A16" s="34" t="s">
        <v>49</v>
      </c>
      <c r="B16" s="33" t="s">
        <v>23</v>
      </c>
      <c r="C16" s="30">
        <f>C17+C18+C19+C31</f>
        <v>12.920141187264489</v>
      </c>
      <c r="D16" s="30">
        <f>D17+D18+D19+D31</f>
        <v>12.91738877633729</v>
      </c>
      <c r="E16" s="30">
        <f>E17+E18+E19+E31</f>
        <v>13.030981904656436</v>
      </c>
      <c r="G16" s="48"/>
      <c r="H16" s="21"/>
      <c r="I16" s="48"/>
      <c r="J16" s="21"/>
      <c r="K16" s="30"/>
    </row>
    <row r="17" spans="1:11" ht="16.5" customHeight="1">
      <c r="A17" s="34" t="s">
        <v>50</v>
      </c>
      <c r="B17" s="41" t="s">
        <v>10</v>
      </c>
      <c r="C17" s="30">
        <f>2.07*(78+75)*2.5*235/(4001.3+4553.5)/12</f>
        <v>1.8125021917519992</v>
      </c>
      <c r="D17" s="30">
        <v>0.74</v>
      </c>
      <c r="E17" s="30">
        <f>2.07*(78+75)*2.5*235/(4001.3+4553.5)/12</f>
        <v>1.8125021917519992</v>
      </c>
      <c r="G17" s="48"/>
      <c r="H17" s="21"/>
      <c r="I17" s="48"/>
      <c r="J17" s="21"/>
      <c r="K17" s="30"/>
    </row>
    <row r="18" spans="1:11" ht="18.75" customHeight="1">
      <c r="A18" s="34" t="s">
        <v>51</v>
      </c>
      <c r="B18" s="54" t="s">
        <v>11</v>
      </c>
      <c r="C18" s="30">
        <v>0.62</v>
      </c>
      <c r="D18" s="30">
        <v>0.62</v>
      </c>
      <c r="E18" s="30">
        <v>0.62</v>
      </c>
      <c r="G18" s="48">
        <v>0.62</v>
      </c>
      <c r="H18" s="21">
        <f t="shared" ref="H18:H31" si="0">G18*4001.3</f>
        <v>2480.806</v>
      </c>
      <c r="I18" s="48">
        <v>0.62</v>
      </c>
      <c r="J18" s="21">
        <f>I18*4553.5</f>
        <v>2823.17</v>
      </c>
      <c r="K18" s="30">
        <f t="shared" ref="K18:K31" si="1">H18+J18</f>
        <v>5303.9760000000006</v>
      </c>
    </row>
    <row r="19" spans="1:11" ht="30">
      <c r="A19" s="34" t="s">
        <v>52</v>
      </c>
      <c r="B19" s="58" t="s">
        <v>12</v>
      </c>
      <c r="C19" s="30">
        <f>C20+C26+C27+C29+C30</f>
        <v>8.5803534330339009</v>
      </c>
      <c r="D19" s="30">
        <f>D20+D26+D27+D29+D30</f>
        <v>9.6503534330339011</v>
      </c>
      <c r="E19" s="30">
        <f>E20+E26+E27+E29+E30</f>
        <v>8.5929359033902148</v>
      </c>
      <c r="G19" s="48"/>
      <c r="H19" s="21"/>
      <c r="I19" s="48"/>
      <c r="J19" s="21"/>
      <c r="K19" s="30"/>
    </row>
    <row r="20" spans="1:11" ht="60.75" customHeight="1">
      <c r="A20" s="70"/>
      <c r="B20" s="59" t="s">
        <v>21</v>
      </c>
      <c r="C20" s="20">
        <v>2.91</v>
      </c>
      <c r="D20" s="65">
        <v>2.91</v>
      </c>
      <c r="E20" s="20">
        <f>E21+E22+E23+E24+E25</f>
        <v>2.9125824703563139</v>
      </c>
      <c r="G20" s="48">
        <v>3.13</v>
      </c>
      <c r="H20" s="21">
        <f t="shared" si="0"/>
        <v>12524.069</v>
      </c>
      <c r="I20" s="48">
        <v>2.91</v>
      </c>
      <c r="J20" s="21">
        <f t="shared" ref="J20:J31" si="2">I20*4553.5</f>
        <v>13250.685000000001</v>
      </c>
      <c r="K20" s="30">
        <f t="shared" si="1"/>
        <v>25774.754000000001</v>
      </c>
    </row>
    <row r="21" spans="1:11" ht="15" hidden="1" customHeight="1">
      <c r="A21" s="71"/>
      <c r="B21" s="60" t="s">
        <v>13</v>
      </c>
      <c r="C21" s="21"/>
      <c r="D21" s="66"/>
      <c r="E21" s="21">
        <f>1000/(4001.3+4553.5)</f>
        <v>0.11689343994015057</v>
      </c>
      <c r="G21" s="48"/>
      <c r="H21" s="21">
        <f t="shared" si="0"/>
        <v>0</v>
      </c>
      <c r="I21" s="48"/>
      <c r="J21" s="21">
        <f t="shared" si="2"/>
        <v>0</v>
      </c>
      <c r="K21" s="30">
        <f t="shared" si="1"/>
        <v>0</v>
      </c>
    </row>
    <row r="22" spans="1:11" ht="15" hidden="1" customHeight="1">
      <c r="A22" s="71"/>
      <c r="B22" s="61" t="s">
        <v>14</v>
      </c>
      <c r="C22" s="29"/>
      <c r="D22" s="67"/>
      <c r="E22" s="29">
        <f>800/C5</f>
        <v>0.17568903041616338</v>
      </c>
      <c r="G22" s="48"/>
      <c r="H22" s="21">
        <f t="shared" si="0"/>
        <v>0</v>
      </c>
      <c r="I22" s="48"/>
      <c r="J22" s="21">
        <f t="shared" si="2"/>
        <v>0</v>
      </c>
      <c r="K22" s="30">
        <f t="shared" si="1"/>
        <v>0</v>
      </c>
    </row>
    <row r="23" spans="1:11" ht="15" hidden="1" customHeight="1">
      <c r="A23" s="71"/>
      <c r="B23" s="61" t="s">
        <v>15</v>
      </c>
      <c r="C23" s="29"/>
      <c r="D23" s="67"/>
      <c r="E23" s="29">
        <v>0.15</v>
      </c>
      <c r="G23" s="48"/>
      <c r="H23" s="21">
        <f t="shared" si="0"/>
        <v>0</v>
      </c>
      <c r="I23" s="48"/>
      <c r="J23" s="21">
        <f t="shared" si="2"/>
        <v>0</v>
      </c>
      <c r="K23" s="30">
        <f t="shared" si="1"/>
        <v>0</v>
      </c>
    </row>
    <row r="24" spans="1:11" ht="15" hidden="1" customHeight="1">
      <c r="A24" s="71"/>
      <c r="B24" s="61" t="s">
        <v>24</v>
      </c>
      <c r="C24" s="29"/>
      <c r="D24" s="67"/>
      <c r="E24" s="29">
        <v>1.27</v>
      </c>
      <c r="G24" s="48"/>
      <c r="H24" s="21">
        <f t="shared" si="0"/>
        <v>0</v>
      </c>
      <c r="I24" s="48"/>
      <c r="J24" s="21">
        <f t="shared" si="2"/>
        <v>0</v>
      </c>
      <c r="K24" s="30">
        <f t="shared" si="1"/>
        <v>0</v>
      </c>
    </row>
    <row r="25" spans="1:11" ht="15" hidden="1" customHeight="1">
      <c r="A25" s="71"/>
      <c r="B25" s="62" t="s">
        <v>16</v>
      </c>
      <c r="C25" s="43"/>
      <c r="D25" s="68"/>
      <c r="E25" s="43">
        <v>1.2</v>
      </c>
      <c r="G25" s="48"/>
      <c r="H25" s="21">
        <f t="shared" si="0"/>
        <v>0</v>
      </c>
      <c r="I25" s="48"/>
      <c r="J25" s="21">
        <f t="shared" si="2"/>
        <v>0</v>
      </c>
      <c r="K25" s="30">
        <f t="shared" si="1"/>
        <v>0</v>
      </c>
    </row>
    <row r="26" spans="1:11" ht="51.75" customHeight="1">
      <c r="A26" s="71"/>
      <c r="B26" s="59" t="s">
        <v>58</v>
      </c>
      <c r="C26" s="29">
        <v>1.85</v>
      </c>
      <c r="D26" s="67">
        <v>1.85</v>
      </c>
      <c r="E26" s="29">
        <v>1.86</v>
      </c>
      <c r="G26" s="48">
        <v>2.13</v>
      </c>
      <c r="H26" s="21">
        <f t="shared" si="0"/>
        <v>8522.7690000000002</v>
      </c>
      <c r="I26" s="48">
        <v>1.85</v>
      </c>
      <c r="J26" s="21">
        <f t="shared" si="2"/>
        <v>8423.9750000000004</v>
      </c>
      <c r="K26" s="30">
        <f t="shared" si="1"/>
        <v>16946.743999999999</v>
      </c>
    </row>
    <row r="27" spans="1:11" ht="60">
      <c r="A27" s="71"/>
      <c r="B27" s="63" t="s">
        <v>59</v>
      </c>
      <c r="C27" s="29">
        <v>3.67</v>
      </c>
      <c r="D27" s="67">
        <f>3.67+1.07</f>
        <v>4.74</v>
      </c>
      <c r="E27" s="29">
        <v>3.67</v>
      </c>
      <c r="G27" s="48">
        <v>4.22</v>
      </c>
      <c r="H27" s="21">
        <f t="shared" si="0"/>
        <v>16885.486000000001</v>
      </c>
      <c r="I27" s="48">
        <v>3.67</v>
      </c>
      <c r="J27" s="21">
        <f t="shared" si="2"/>
        <v>16711.345000000001</v>
      </c>
      <c r="K27" s="30">
        <f t="shared" si="1"/>
        <v>33596.831000000006</v>
      </c>
    </row>
    <row r="28" spans="1:11" ht="15" hidden="1" customHeight="1">
      <c r="A28" s="71"/>
      <c r="B28" s="64" t="s">
        <v>25</v>
      </c>
      <c r="C28" s="29"/>
      <c r="D28" s="67"/>
      <c r="E28" s="29"/>
      <c r="G28" s="48"/>
      <c r="H28" s="21">
        <f t="shared" si="0"/>
        <v>0</v>
      </c>
      <c r="I28" s="48"/>
      <c r="J28" s="21">
        <f t="shared" si="2"/>
        <v>0</v>
      </c>
      <c r="K28" s="30">
        <f t="shared" si="1"/>
        <v>0</v>
      </c>
    </row>
    <row r="29" spans="1:11" s="22" customFormat="1" ht="30">
      <c r="A29" s="71"/>
      <c r="B29" s="59" t="s">
        <v>17</v>
      </c>
      <c r="C29" s="20">
        <f>660/(4001.3+4553.5)</f>
        <v>7.714967036049937E-2</v>
      </c>
      <c r="D29" s="65">
        <v>7.714967036049937E-2</v>
      </c>
      <c r="E29" s="20">
        <f>660/(4001.3+4553.5)</f>
        <v>7.714967036049937E-2</v>
      </c>
      <c r="G29" s="21">
        <v>0.04</v>
      </c>
      <c r="H29" s="21">
        <f t="shared" si="0"/>
        <v>160.05200000000002</v>
      </c>
      <c r="I29" s="21">
        <v>0.04</v>
      </c>
      <c r="J29" s="21">
        <f t="shared" si="2"/>
        <v>182.14000000000001</v>
      </c>
      <c r="K29" s="30">
        <f t="shared" si="1"/>
        <v>342.19200000000001</v>
      </c>
    </row>
    <row r="30" spans="1:11" s="22" customFormat="1">
      <c r="A30" s="72"/>
      <c r="B30" s="59" t="s">
        <v>60</v>
      </c>
      <c r="C30" s="20">
        <f>4000/C5/12</f>
        <v>7.320376267340141E-2</v>
      </c>
      <c r="D30" s="65">
        <v>7.320376267340141E-2</v>
      </c>
      <c r="E30" s="20">
        <f>4000/C5/12</f>
        <v>7.320376267340141E-2</v>
      </c>
      <c r="G30" s="21">
        <v>0.08</v>
      </c>
      <c r="H30" s="21">
        <f t="shared" si="0"/>
        <v>320.10400000000004</v>
      </c>
      <c r="I30" s="21">
        <v>7.0000000000000007E-2</v>
      </c>
      <c r="J30" s="21">
        <f t="shared" si="2"/>
        <v>318.745</v>
      </c>
      <c r="K30" s="30">
        <f t="shared" si="1"/>
        <v>638.84900000000005</v>
      </c>
    </row>
    <row r="31" spans="1:11" ht="19.5" customHeight="1">
      <c r="A31" s="34" t="s">
        <v>53</v>
      </c>
      <c r="B31" s="46" t="s">
        <v>18</v>
      </c>
      <c r="C31" s="44">
        <f>(C14+C15+C17+C18+C19+C32)*0.1</f>
        <v>1.9072855624785903</v>
      </c>
      <c r="D31" s="44">
        <f>(D14+D15+D17+D18+D19+D32)*0.1</f>
        <v>1.9070353433033902</v>
      </c>
      <c r="E31" s="44">
        <f>(E14+E15+E17+E18+E19+E32)*0.1</f>
        <v>2.0055438095142217</v>
      </c>
      <c r="G31" s="48">
        <v>1.91</v>
      </c>
      <c r="H31" s="21">
        <f t="shared" si="0"/>
        <v>7642.4830000000002</v>
      </c>
      <c r="I31" s="48">
        <v>1.91</v>
      </c>
      <c r="J31" s="21">
        <f t="shared" si="2"/>
        <v>8697.1849999999995</v>
      </c>
      <c r="K31" s="30">
        <f t="shared" si="1"/>
        <v>16339.668</v>
      </c>
    </row>
    <row r="32" spans="1:11" ht="22.5" customHeight="1">
      <c r="A32" s="34" t="s">
        <v>54</v>
      </c>
      <c r="B32" s="38" t="s">
        <v>20</v>
      </c>
      <c r="C32" s="28">
        <v>3.76</v>
      </c>
      <c r="D32" s="28">
        <v>3.76</v>
      </c>
      <c r="E32" s="28">
        <v>3.76</v>
      </c>
      <c r="G32" s="48">
        <v>2.36</v>
      </c>
      <c r="H32" s="48"/>
      <c r="I32" s="48">
        <v>3.76</v>
      </c>
      <c r="J32" s="48"/>
      <c r="K32" s="49"/>
    </row>
    <row r="33" spans="1:11" ht="66.75" customHeight="1">
      <c r="A33" s="19"/>
      <c r="B33" s="47" t="s">
        <v>40</v>
      </c>
      <c r="C33" s="8" t="e">
        <f>#REF!+C52</f>
        <v>#REF!</v>
      </c>
      <c r="D33" s="8">
        <f>+D13+D32</f>
        <v>20.977388776337293</v>
      </c>
      <c r="E33" s="55"/>
      <c r="G33" s="56"/>
      <c r="H33" s="56"/>
      <c r="I33" s="56"/>
      <c r="J33" s="56"/>
      <c r="K33" s="57"/>
    </row>
    <row r="36" spans="1:11">
      <c r="B36" t="s">
        <v>27</v>
      </c>
      <c r="C36"/>
      <c r="D36"/>
    </row>
    <row r="43" spans="1:11" ht="15.75">
      <c r="A43" s="73" t="s">
        <v>45</v>
      </c>
      <c r="B43" s="73"/>
      <c r="C43" s="73"/>
      <c r="D43" s="73"/>
      <c r="E43" s="73"/>
    </row>
    <row r="44" spans="1:11" ht="15.75">
      <c r="A44" s="16"/>
      <c r="B44" s="25" t="s">
        <v>56</v>
      </c>
      <c r="C44" s="25"/>
      <c r="D44" s="25"/>
    </row>
    <row r="45" spans="1:11" ht="15.75" hidden="1">
      <c r="A45" s="17"/>
      <c r="B45" s="74" t="s">
        <v>0</v>
      </c>
      <c r="C45" s="74"/>
      <c r="D45" s="74"/>
      <c r="E45" s="74"/>
    </row>
    <row r="46" spans="1:11" ht="15.75" hidden="1">
      <c r="A46" s="17"/>
      <c r="B46" s="4" t="s">
        <v>1</v>
      </c>
      <c r="C46" s="75">
        <f>C47+C48</f>
        <v>4553.5</v>
      </c>
      <c r="D46" s="75"/>
      <c r="E46" s="75"/>
    </row>
    <row r="47" spans="1:11" ht="15.75" hidden="1">
      <c r="A47" s="17"/>
      <c r="B47" s="5" t="s">
        <v>2</v>
      </c>
      <c r="C47" s="76">
        <v>4225</v>
      </c>
      <c r="D47" s="76"/>
      <c r="E47" s="76"/>
    </row>
    <row r="48" spans="1:11" ht="15.75" hidden="1">
      <c r="A48" s="17"/>
      <c r="B48" s="5" t="s">
        <v>3</v>
      </c>
      <c r="C48" s="76">
        <v>328.5</v>
      </c>
      <c r="D48" s="76"/>
      <c r="E48" s="76"/>
    </row>
    <row r="49" spans="1:5" ht="15.75" hidden="1">
      <c r="A49" s="17"/>
      <c r="B49" s="6" t="s">
        <v>4</v>
      </c>
      <c r="C49" s="77">
        <v>15</v>
      </c>
      <c r="D49" s="77"/>
      <c r="E49" s="77"/>
    </row>
    <row r="50" spans="1:5" ht="15.75" hidden="1">
      <c r="A50" s="17"/>
      <c r="B50" s="6" t="s">
        <v>5</v>
      </c>
      <c r="C50" s="77">
        <v>1</v>
      </c>
      <c r="D50" s="77"/>
      <c r="E50" s="77"/>
    </row>
    <row r="51" spans="1:5" ht="15.75" hidden="1">
      <c r="A51" s="17"/>
      <c r="B51" s="6" t="s">
        <v>6</v>
      </c>
      <c r="C51" s="77">
        <v>75</v>
      </c>
      <c r="D51" s="77"/>
      <c r="E51" s="77"/>
    </row>
    <row r="52" spans="1:5" ht="15.75" hidden="1">
      <c r="A52" s="17"/>
      <c r="B52" s="6" t="s">
        <v>7</v>
      </c>
      <c r="C52" s="77">
        <v>2</v>
      </c>
      <c r="D52" s="77"/>
      <c r="E52" s="77"/>
    </row>
    <row r="53" spans="1:5" ht="24">
      <c r="A53" s="18" t="s">
        <v>8</v>
      </c>
      <c r="B53" s="7" t="s">
        <v>9</v>
      </c>
      <c r="C53" s="27" t="s">
        <v>31</v>
      </c>
      <c r="D53" s="27" t="s">
        <v>31</v>
      </c>
      <c r="E53" s="27" t="s">
        <v>30</v>
      </c>
    </row>
    <row r="54" spans="1:5">
      <c r="A54" s="32" t="s">
        <v>46</v>
      </c>
      <c r="B54" s="9" t="s">
        <v>23</v>
      </c>
      <c r="C54" s="24">
        <f>C55+C56+C57</f>
        <v>17.220141187264488</v>
      </c>
      <c r="D54" s="24">
        <f>D55+D56+D57</f>
        <v>17.217388776337291</v>
      </c>
      <c r="E54" s="24">
        <f>E55+E56+E57</f>
        <v>18.300981904656435</v>
      </c>
    </row>
    <row r="55" spans="1:5">
      <c r="A55" s="45"/>
      <c r="B55" s="33" t="s">
        <v>28</v>
      </c>
      <c r="C55" s="39">
        <v>0</v>
      </c>
      <c r="D55" s="39">
        <v>0</v>
      </c>
      <c r="E55" s="39">
        <v>0.97</v>
      </c>
    </row>
    <row r="56" spans="1:5">
      <c r="A56" s="40" t="s">
        <v>47</v>
      </c>
      <c r="B56" s="33" t="s">
        <v>48</v>
      </c>
      <c r="C56" s="30">
        <v>4.3</v>
      </c>
      <c r="D56" s="30">
        <v>4.3</v>
      </c>
      <c r="E56" s="30">
        <v>4.3</v>
      </c>
    </row>
    <row r="57" spans="1:5">
      <c r="A57" s="34" t="s">
        <v>49</v>
      </c>
      <c r="B57" s="33" t="s">
        <v>23</v>
      </c>
      <c r="C57" s="30">
        <f>C58+C59+C60+C72</f>
        <v>12.920141187264489</v>
      </c>
      <c r="D57" s="30">
        <f>D58+D59+D60+D72</f>
        <v>12.91738877633729</v>
      </c>
      <c r="E57" s="30">
        <f>E58+E59+E60+E72</f>
        <v>13.030981904656436</v>
      </c>
    </row>
    <row r="58" spans="1:5">
      <c r="A58" s="34" t="s">
        <v>50</v>
      </c>
      <c r="B58" s="41" t="s">
        <v>10</v>
      </c>
      <c r="C58" s="30">
        <f>2.07*(78+75)*2.5*235/(4001.3+4553.5)/12</f>
        <v>1.8125021917519992</v>
      </c>
      <c r="D58" s="30">
        <v>0.74</v>
      </c>
      <c r="E58" s="30">
        <f>2.07*(78+75)*2.5*235/(4001.3+4553.5)/12</f>
        <v>1.8125021917519992</v>
      </c>
    </row>
    <row r="59" spans="1:5">
      <c r="A59" s="34" t="s">
        <v>51</v>
      </c>
      <c r="B59" s="54" t="s">
        <v>11</v>
      </c>
      <c r="C59" s="30">
        <v>0.62</v>
      </c>
      <c r="D59" s="30">
        <v>0.62</v>
      </c>
      <c r="E59" s="30">
        <v>0.62</v>
      </c>
    </row>
    <row r="60" spans="1:5" ht="30">
      <c r="A60" s="34" t="s">
        <v>52</v>
      </c>
      <c r="B60" s="58" t="s">
        <v>12</v>
      </c>
      <c r="C60" s="30">
        <f>C61+C67+C68+C70+C71</f>
        <v>8.5803534330339009</v>
      </c>
      <c r="D60" s="30">
        <f>D61+D67+D68+D70+D71</f>
        <v>9.6503534330339011</v>
      </c>
      <c r="E60" s="30">
        <f>E61+E67+E68+E70+E71</f>
        <v>8.5929359033902148</v>
      </c>
    </row>
    <row r="61" spans="1:5" ht="75">
      <c r="A61" s="70"/>
      <c r="B61" s="59" t="s">
        <v>21</v>
      </c>
      <c r="C61" s="20">
        <v>2.91</v>
      </c>
      <c r="D61" s="65">
        <v>2.91</v>
      </c>
      <c r="E61" s="20">
        <f>E62+E63+E64+E65+E66</f>
        <v>2.9125824703563139</v>
      </c>
    </row>
    <row r="62" spans="1:5">
      <c r="A62" s="71"/>
      <c r="B62" s="60" t="s">
        <v>13</v>
      </c>
      <c r="C62" s="21"/>
      <c r="D62" s="66"/>
      <c r="E62" s="21">
        <f>1000/(4001.3+4553.5)</f>
        <v>0.11689343994015057</v>
      </c>
    </row>
    <row r="63" spans="1:5">
      <c r="A63" s="71"/>
      <c r="B63" s="61" t="s">
        <v>14</v>
      </c>
      <c r="C63" s="29"/>
      <c r="D63" s="67"/>
      <c r="E63" s="29">
        <f>800/C46</f>
        <v>0.17568903041616338</v>
      </c>
    </row>
    <row r="64" spans="1:5">
      <c r="A64" s="71"/>
      <c r="B64" s="61" t="s">
        <v>15</v>
      </c>
      <c r="C64" s="29"/>
      <c r="D64" s="67"/>
      <c r="E64" s="29">
        <v>0.15</v>
      </c>
    </row>
    <row r="65" spans="1:5">
      <c r="A65" s="71"/>
      <c r="B65" s="61" t="s">
        <v>24</v>
      </c>
      <c r="C65" s="29"/>
      <c r="D65" s="67"/>
      <c r="E65" s="29">
        <v>1.27</v>
      </c>
    </row>
    <row r="66" spans="1:5">
      <c r="A66" s="71"/>
      <c r="B66" s="62" t="s">
        <v>16</v>
      </c>
      <c r="C66" s="43"/>
      <c r="D66" s="68"/>
      <c r="E66" s="43">
        <v>1.2</v>
      </c>
    </row>
    <row r="67" spans="1:5" ht="90">
      <c r="A67" s="71"/>
      <c r="B67" s="59" t="s">
        <v>55</v>
      </c>
      <c r="C67" s="29">
        <v>1.85</v>
      </c>
      <c r="D67" s="67">
        <v>1.85</v>
      </c>
      <c r="E67" s="29">
        <v>1.86</v>
      </c>
    </row>
    <row r="68" spans="1:5" ht="60">
      <c r="A68" s="71"/>
      <c r="B68" s="63" t="s">
        <v>38</v>
      </c>
      <c r="C68" s="29">
        <v>3.67</v>
      </c>
      <c r="D68" s="67">
        <f>3.67+1.07</f>
        <v>4.74</v>
      </c>
      <c r="E68" s="29">
        <v>3.67</v>
      </c>
    </row>
    <row r="69" spans="1:5">
      <c r="A69" s="71"/>
      <c r="B69" s="64" t="s">
        <v>25</v>
      </c>
      <c r="C69" s="29"/>
      <c r="D69" s="67"/>
      <c r="E69" s="29"/>
    </row>
    <row r="70" spans="1:5" ht="30">
      <c r="A70" s="71"/>
      <c r="B70" s="59" t="s">
        <v>17</v>
      </c>
      <c r="C70" s="20">
        <f>660/(4001.3+4553.5)</f>
        <v>7.714967036049937E-2</v>
      </c>
      <c r="D70" s="65">
        <v>7.714967036049937E-2</v>
      </c>
      <c r="E70" s="20">
        <f>660/(4001.3+4553.5)</f>
        <v>7.714967036049937E-2</v>
      </c>
    </row>
    <row r="71" spans="1:5">
      <c r="A71" s="72"/>
      <c r="B71" s="59" t="s">
        <v>39</v>
      </c>
      <c r="C71" s="20">
        <f>4000/C46/12</f>
        <v>7.320376267340141E-2</v>
      </c>
      <c r="D71" s="65">
        <v>7.320376267340141E-2</v>
      </c>
      <c r="E71" s="20">
        <f>4000/C46/12</f>
        <v>7.320376267340141E-2</v>
      </c>
    </row>
    <row r="72" spans="1:5">
      <c r="A72" s="34" t="s">
        <v>53</v>
      </c>
      <c r="B72" s="46" t="s">
        <v>18</v>
      </c>
      <c r="C72" s="44">
        <f>(C55+C56+C58+C59+C60+C73)*0.1</f>
        <v>1.9072855624785903</v>
      </c>
      <c r="D72" s="44">
        <f>(D55+D56+D58+D59+D60+D73)*0.1</f>
        <v>1.9070353433033902</v>
      </c>
      <c r="E72" s="44">
        <f>(E55+E56+E58+E59+E60+E73)*0.1</f>
        <v>2.0055438095142217</v>
      </c>
    </row>
    <row r="73" spans="1:5">
      <c r="A73" s="34" t="s">
        <v>54</v>
      </c>
      <c r="B73" s="38" t="s">
        <v>20</v>
      </c>
      <c r="C73" s="28">
        <v>3.76</v>
      </c>
      <c r="D73" s="28">
        <v>3.76</v>
      </c>
      <c r="E73" s="28">
        <v>3.76</v>
      </c>
    </row>
    <row r="74" spans="1:5" ht="60">
      <c r="A74" s="19"/>
      <c r="B74" s="47" t="s">
        <v>40</v>
      </c>
      <c r="C74" s="8" t="e">
        <f>#REF!+C93</f>
        <v>#REF!</v>
      </c>
      <c r="D74" s="8">
        <f>+D54+D73</f>
        <v>20.977388776337293</v>
      </c>
      <c r="E74" s="55"/>
    </row>
    <row r="77" spans="1:5">
      <c r="B77" t="s">
        <v>27</v>
      </c>
      <c r="C77"/>
      <c r="D77"/>
    </row>
  </sheetData>
  <mergeCells count="22">
    <mergeCell ref="A20:A30"/>
    <mergeCell ref="A2:E2"/>
    <mergeCell ref="B4:E4"/>
    <mergeCell ref="C5:E5"/>
    <mergeCell ref="C6:E6"/>
    <mergeCell ref="C7:E7"/>
    <mergeCell ref="C8:E8"/>
    <mergeCell ref="C9:E9"/>
    <mergeCell ref="C10:E10"/>
    <mergeCell ref="C11:E11"/>
    <mergeCell ref="G12:H12"/>
    <mergeCell ref="I12:J12"/>
    <mergeCell ref="C50:E50"/>
    <mergeCell ref="C51:E51"/>
    <mergeCell ref="C52:E52"/>
    <mergeCell ref="A61:A71"/>
    <mergeCell ref="A43:E43"/>
    <mergeCell ref="B45:E45"/>
    <mergeCell ref="C46:E46"/>
    <mergeCell ref="C47:E47"/>
    <mergeCell ref="C48:E48"/>
    <mergeCell ref="C49:E49"/>
  </mergeCells>
  <pageMargins left="0.56000000000000005" right="0.23622047244094491" top="0.31496062992125984" bottom="0.74803149606299213" header="0.31496062992125984" footer="0.31496062992125984"/>
  <pageSetup paperSize="9" scale="90" orientation="portrait" r:id="rId1"/>
  <colBreaks count="2" manualBreakCount="2">
    <brk id="4" max="36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Байк.236 б-9</vt:lpstr>
      <vt:lpstr>Лист1</vt:lpstr>
      <vt:lpstr>Байк.236 б-7</vt:lpstr>
      <vt:lpstr>'Байк.236 б-7'!Область_печати</vt:lpstr>
      <vt:lpstr>'Байк.236 б-9'!Область_печати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2017-01-25T08:22:39Z</dcterms:modified>
</cp:coreProperties>
</file>