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Рассв, 5-2." sheetId="2" r:id="rId1"/>
  </sheets>
  <definedNames>
    <definedName name="_xlnm.Print_Area" localSheetId="0">'Рассв, 5-2.'!$A$1:$G$32</definedName>
  </definedNames>
  <calcPr calcId="125725" refMode="R1C1"/>
</workbook>
</file>

<file path=xl/calcChain.xml><?xml version="1.0" encoding="utf-8"?>
<calcChain xmlns="http://schemas.openxmlformats.org/spreadsheetml/2006/main">
  <c r="E16" i="2"/>
  <c r="E28" s="1"/>
  <c r="E13" s="1"/>
  <c r="E30" s="1"/>
  <c r="D20"/>
  <c r="C20" s="1"/>
  <c r="D21"/>
  <c r="C21" s="1"/>
  <c r="D22"/>
  <c r="C22" s="1"/>
  <c r="D23"/>
  <c r="C23" s="1"/>
  <c r="D26"/>
  <c r="F26"/>
  <c r="C26" l="1"/>
  <c r="F24"/>
  <c r="D24" s="1"/>
  <c r="C24" s="1"/>
  <c r="F18"/>
  <c r="D18" s="1"/>
  <c r="C18" s="1"/>
  <c r="C6" l="1"/>
  <c r="F27" l="1"/>
  <c r="C27"/>
  <c r="D27"/>
  <c r="F19"/>
  <c r="D19" s="1"/>
  <c r="C19" s="1"/>
  <c r="F17" l="1"/>
  <c r="D17" s="1"/>
  <c r="C17" s="1"/>
  <c r="F16" l="1"/>
  <c r="F28" s="1"/>
  <c r="F13" s="1"/>
  <c r="F30" s="1"/>
  <c r="C16" l="1"/>
  <c r="C28" s="1"/>
  <c r="C13" s="1"/>
  <c r="C30" s="1"/>
  <c r="D16"/>
  <c r="D28" s="1"/>
  <c r="D13" s="1"/>
  <c r="D30" s="1"/>
</calcChain>
</file>

<file path=xl/sharedStrings.xml><?xml version="1.0" encoding="utf-8"?>
<sst xmlns="http://schemas.openxmlformats.org/spreadsheetml/2006/main" count="39" uniqueCount="38">
  <si>
    <t>Исходные данные</t>
  </si>
  <si>
    <t>Общая площадь, м2</t>
  </si>
  <si>
    <t xml:space="preserve">  в т.ч.жилая, м2</t>
  </si>
  <si>
    <t xml:space="preserve">  в т.ч.нежилая, м2</t>
  </si>
  <si>
    <t>кол-во этажей</t>
  </si>
  <si>
    <t>кол-во подъездов</t>
  </si>
  <si>
    <t>кол-во квартир</t>
  </si>
  <si>
    <t>№
п/п</t>
  </si>
  <si>
    <t>Наименование статей затрат</t>
  </si>
  <si>
    <t>Содержание и техническое обслуживание общего имущества</t>
  </si>
  <si>
    <t>1.1</t>
  </si>
  <si>
    <t>Вывоз ТБО</t>
  </si>
  <si>
    <t>1.2</t>
  </si>
  <si>
    <t>1.3</t>
  </si>
  <si>
    <t>Аварийно-диспетчерское обслуживание</t>
  </si>
  <si>
    <t>Техническое обслуживание и санитарное содержание                                                                                                                                                                                              общего имущества</t>
  </si>
  <si>
    <t>в т.ч.обслуживание теплового узла специализированной организацией</t>
  </si>
  <si>
    <t>в т.ч.материалы</t>
  </si>
  <si>
    <t>в т.ч.содержание внутридомового   электрооборудования</t>
  </si>
  <si>
    <t xml:space="preserve">в т.ч.содержание конструктивных элементов </t>
  </si>
  <si>
    <t xml:space="preserve">  Санитарное содержание мест общего пользования  (расходы на оплату труда уборщиков с отчислениями на социальные нужды , на приобретение материалов, используемых для  обеспечения санитарного состояния многоквартирного дома)</t>
  </si>
  <si>
    <t xml:space="preserve">  Уборка земельного участка , входящего в состав общего имущества (расходы на оплату труда дворника с отчислениями на социальные нужды , на приобретение материалов, используемых для  обеспечения санитарного состояния многоквартирного дома)</t>
  </si>
  <si>
    <t>в т.ч.сброс снега с крыш</t>
  </si>
  <si>
    <t>Содержание общедомового прибора учета тепловой энергии на отопление,                                                                                                                                                                                  ГВС и ХВС (билинговые услуги и поверка)</t>
  </si>
  <si>
    <t xml:space="preserve">Управление многоквартирным домом </t>
  </si>
  <si>
    <t>2</t>
  </si>
  <si>
    <t>Текущий ремонт общего имущества</t>
  </si>
  <si>
    <t>Содержание инженерного оборудования, электрооборудования и конструктивных элементов (расходы на оплату труда сантехника, электрика, разнорабочего   с отчислениями на социальные нужды, приобретение материалов, обслуживание теплового узла специализированной организацией)</t>
  </si>
  <si>
    <t>в т.ч.содержание общедомовых коммуникаций и элеваторного узла</t>
  </si>
  <si>
    <t>Дератизация, дезинфекция подвалов</t>
  </si>
  <si>
    <r>
      <t xml:space="preserve">по адресу: </t>
    </r>
    <r>
      <rPr>
        <b/>
        <u/>
        <sz val="12"/>
        <rFont val="Calibri"/>
        <family val="2"/>
        <charset val="204"/>
        <scheme val="minor"/>
      </rPr>
      <t>ул. Рассветная, 5/2</t>
    </r>
  </si>
  <si>
    <t xml:space="preserve">руб/м2                      </t>
  </si>
  <si>
    <t>Директор ООО "Дом - Сервис"                                                                                       В.О.Воловик</t>
  </si>
  <si>
    <t>Руб/м2 норматив</t>
  </si>
  <si>
    <t>1.4</t>
  </si>
  <si>
    <t>руб/м2 с 01.05.2015г.</t>
  </si>
  <si>
    <t xml:space="preserve">Расшифровка стоимости услуг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 содержанию, техническому обслуживанию и ремонту общего имущества многоквартирного жилого дома на 2016 год                                                                                                                                                                                                                    </t>
  </si>
  <si>
    <t xml:space="preserve">Управление, содержание, техническое обслуживание и текущий ремонт 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</si>
</sst>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u/>
      <sz val="12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4" fillId="0" borderId="0" xfId="0" applyFont="1" applyAlignment="1"/>
    <xf numFmtId="0" fontId="0" fillId="0" borderId="0" xfId="0" applyFont="1"/>
    <xf numFmtId="0" fontId="8" fillId="0" borderId="0" xfId="0" applyFont="1"/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2" fontId="2" fillId="4" borderId="1" xfId="0" applyNumberFormat="1" applyFont="1" applyFill="1" applyBorder="1" applyAlignment="1">
      <alignment horizontal="center" vertical="center"/>
    </xf>
    <xf numFmtId="0" fontId="10" fillId="0" borderId="0" xfId="0" applyFont="1" applyFill="1" applyBorder="1"/>
    <xf numFmtId="2" fontId="0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2" fontId="13" fillId="2" borderId="1" xfId="0" applyNumberFormat="1" applyFont="1" applyFill="1" applyBorder="1" applyAlignment="1">
      <alignment horizontal="center" vertical="center" wrapText="1"/>
    </xf>
    <xf numFmtId="2" fontId="0" fillId="2" borderId="1" xfId="0" applyNumberFormat="1" applyFont="1" applyFill="1" applyBorder="1" applyAlignment="1">
      <alignment horizontal="center" vertical="center"/>
    </xf>
    <xf numFmtId="0" fontId="0" fillId="2" borderId="0" xfId="0" applyFont="1" applyFill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6" fillId="0" borderId="0" xfId="0" applyFont="1"/>
    <xf numFmtId="2" fontId="16" fillId="0" borderId="0" xfId="0" applyNumberFormat="1" applyFont="1" applyAlignment="1">
      <alignment horizontal="center" vertical="center"/>
    </xf>
    <xf numFmtId="2" fontId="13" fillId="2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Alignment="1"/>
    <xf numFmtId="0" fontId="17" fillId="0" borderId="0" xfId="0" applyFont="1"/>
    <xf numFmtId="0" fontId="7" fillId="0" borderId="0" xfId="0" applyFont="1" applyAlignment="1"/>
    <xf numFmtId="2" fontId="0" fillId="0" borderId="0" xfId="0" applyNumberFormat="1" applyFont="1" applyAlignment="1">
      <alignment horizontal="center"/>
    </xf>
    <xf numFmtId="2" fontId="18" fillId="0" borderId="0" xfId="0" applyNumberFormat="1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4" fillId="0" borderId="1" xfId="1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19" fillId="2" borderId="1" xfId="1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left" vertical="center"/>
    </xf>
    <xf numFmtId="2" fontId="19" fillId="2" borderId="1" xfId="1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4"/>
  <sheetViews>
    <sheetView tabSelected="1" zoomScaleNormal="100" workbookViewId="0">
      <selection activeCell="B26" sqref="B26"/>
    </sheetView>
  </sheetViews>
  <sheetFormatPr defaultColWidth="5" defaultRowHeight="15"/>
  <cols>
    <col min="1" max="1" width="6.625" style="24" customWidth="1"/>
    <col min="2" max="2" width="77.75" style="2" customWidth="1"/>
    <col min="3" max="3" width="12.625" style="15" hidden="1" customWidth="1"/>
    <col min="4" max="4" width="12.75" style="15" hidden="1" customWidth="1"/>
    <col min="5" max="5" width="12.75" style="15" customWidth="1"/>
    <col min="6" max="6" width="12.375" style="34" hidden="1" customWidth="1"/>
    <col min="7" max="7" width="6.375" style="2" customWidth="1"/>
    <col min="8" max="8" width="6.25" style="2" customWidth="1"/>
    <col min="9" max="9" width="6" style="2" customWidth="1"/>
    <col min="10" max="10" width="6.125" style="2" customWidth="1"/>
    <col min="11" max="11" width="5.75" style="2" customWidth="1"/>
    <col min="12" max="12" width="5.375" style="2" customWidth="1"/>
    <col min="13" max="13" width="5.625" style="2" customWidth="1"/>
    <col min="14" max="16384" width="5" style="2"/>
  </cols>
  <sheetData>
    <row r="1" spans="1:8">
      <c r="A1" s="16"/>
      <c r="B1" s="1"/>
    </row>
    <row r="2" spans="1:8" s="32" customFormat="1" ht="24.75" customHeight="1">
      <c r="A2" s="30"/>
      <c r="B2" s="31"/>
      <c r="C2" s="31"/>
      <c r="D2" s="31"/>
      <c r="E2" s="31"/>
      <c r="F2" s="35"/>
      <c r="H2" s="33"/>
    </row>
    <row r="3" spans="1:8" ht="53.25" customHeight="1">
      <c r="A3" s="58" t="s">
        <v>36</v>
      </c>
      <c r="B3" s="58"/>
      <c r="C3" s="58"/>
      <c r="D3" s="58"/>
      <c r="E3" s="58"/>
      <c r="F3" s="58"/>
    </row>
    <row r="4" spans="1:8" ht="30" customHeight="1">
      <c r="A4" s="17"/>
      <c r="B4" s="57" t="s">
        <v>30</v>
      </c>
      <c r="C4" s="57"/>
      <c r="D4" s="39"/>
      <c r="E4" s="51"/>
    </row>
    <row r="5" spans="1:8" s="3" customFormat="1" ht="19.5" hidden="1" customHeight="1">
      <c r="A5" s="53" t="s">
        <v>0</v>
      </c>
      <c r="B5" s="53"/>
      <c r="C5" s="53"/>
      <c r="D5" s="53"/>
      <c r="E5" s="53"/>
      <c r="F5" s="53"/>
    </row>
    <row r="6" spans="1:8" s="3" customFormat="1" ht="15.75" hidden="1">
      <c r="A6" s="55" t="s">
        <v>1</v>
      </c>
      <c r="B6" s="55"/>
      <c r="C6" s="59">
        <f>SUM(C7:F8)</f>
        <v>2121.3000000000002</v>
      </c>
      <c r="D6" s="59"/>
      <c r="E6" s="59"/>
      <c r="F6" s="59"/>
    </row>
    <row r="7" spans="1:8" s="3" customFormat="1" ht="15.75" hidden="1">
      <c r="A7" s="56" t="s">
        <v>2</v>
      </c>
      <c r="B7" s="56"/>
      <c r="C7" s="60">
        <v>1644.8</v>
      </c>
      <c r="D7" s="60"/>
      <c r="E7" s="60"/>
      <c r="F7" s="60"/>
    </row>
    <row r="8" spans="1:8" s="3" customFormat="1" ht="15.75" hidden="1">
      <c r="A8" s="56" t="s">
        <v>3</v>
      </c>
      <c r="B8" s="56"/>
      <c r="C8" s="60">
        <v>476.5</v>
      </c>
      <c r="D8" s="60"/>
      <c r="E8" s="60"/>
      <c r="F8" s="60"/>
    </row>
    <row r="9" spans="1:8" s="3" customFormat="1" ht="15.75" hidden="1">
      <c r="A9" s="55" t="s">
        <v>4</v>
      </c>
      <c r="B9" s="55"/>
      <c r="C9" s="52">
        <v>3</v>
      </c>
      <c r="D9" s="52"/>
      <c r="E9" s="52"/>
      <c r="F9" s="52"/>
    </row>
    <row r="10" spans="1:8" s="3" customFormat="1" ht="15.75" hidden="1">
      <c r="A10" s="55" t="s">
        <v>5</v>
      </c>
      <c r="B10" s="55"/>
      <c r="C10" s="52">
        <v>2</v>
      </c>
      <c r="D10" s="52"/>
      <c r="E10" s="52"/>
      <c r="F10" s="52"/>
    </row>
    <row r="11" spans="1:8" s="3" customFormat="1" ht="15.75" hidden="1">
      <c r="A11" s="55" t="s">
        <v>6</v>
      </c>
      <c r="B11" s="55"/>
      <c r="C11" s="52">
        <v>42</v>
      </c>
      <c r="D11" s="52"/>
      <c r="E11" s="52"/>
      <c r="F11" s="52"/>
    </row>
    <row r="12" spans="1:8" ht="31.5" customHeight="1">
      <c r="A12" s="18" t="s">
        <v>7</v>
      </c>
      <c r="B12" s="4" t="s">
        <v>8</v>
      </c>
      <c r="C12" s="37" t="s">
        <v>31</v>
      </c>
      <c r="D12" s="37" t="s">
        <v>35</v>
      </c>
      <c r="E12" s="37" t="s">
        <v>35</v>
      </c>
      <c r="F12" s="37" t="s">
        <v>33</v>
      </c>
    </row>
    <row r="13" spans="1:8" ht="21.75" customHeight="1">
      <c r="A13" s="19">
        <v>1</v>
      </c>
      <c r="B13" s="6" t="s">
        <v>9</v>
      </c>
      <c r="C13" s="7">
        <f>C14+C15+C28+C16</f>
        <v>13.47416837113332</v>
      </c>
      <c r="D13" s="7">
        <f t="shared" ref="D13:F13" si="0">D14+D15+D28+D16</f>
        <v>14.075821980098073</v>
      </c>
      <c r="E13" s="7">
        <f t="shared" ref="E13" si="1">E14+E15+E28+E16</f>
        <v>14.081431305798766</v>
      </c>
      <c r="F13" s="7">
        <f t="shared" si="0"/>
        <v>14.749038406117178</v>
      </c>
    </row>
    <row r="14" spans="1:8">
      <c r="A14" s="40" t="s">
        <v>10</v>
      </c>
      <c r="B14" s="41" t="s">
        <v>11</v>
      </c>
      <c r="C14" s="42">
        <v>2.37</v>
      </c>
      <c r="D14" s="42">
        <v>2.5099999999999998</v>
      </c>
      <c r="E14" s="42">
        <v>0.94</v>
      </c>
      <c r="F14" s="42">
        <v>2.5099999999999998</v>
      </c>
    </row>
    <row r="15" spans="1:8">
      <c r="A15" s="40" t="s">
        <v>12</v>
      </c>
      <c r="B15" s="43" t="s">
        <v>14</v>
      </c>
      <c r="C15" s="42">
        <v>0.62</v>
      </c>
      <c r="D15" s="42">
        <v>0.62</v>
      </c>
      <c r="E15" s="42">
        <v>0.62</v>
      </c>
      <c r="F15" s="42">
        <v>0.62</v>
      </c>
    </row>
    <row r="16" spans="1:8" ht="30">
      <c r="A16" s="40" t="s">
        <v>13</v>
      </c>
      <c r="B16" s="44" t="s">
        <v>15</v>
      </c>
      <c r="C16" s="42">
        <f>C17+C23+C24+C26+C27</f>
        <v>9.0319712464848365</v>
      </c>
      <c r="D16" s="42">
        <f>D17+D23+D24+D26+D27</f>
        <v>9.4589290728164297</v>
      </c>
      <c r="E16" s="42">
        <f>E17+E23+E24+E26+E27</f>
        <v>11.03402845981706</v>
      </c>
      <c r="F16" s="42">
        <f>F17+F23+F24+F26+F27</f>
        <v>10.050944005561071</v>
      </c>
    </row>
    <row r="17" spans="1:11" ht="63.75" customHeight="1">
      <c r="A17" s="54"/>
      <c r="B17" s="8" t="s">
        <v>27</v>
      </c>
      <c r="C17" s="20">
        <f>D17*0.955</f>
        <v>3.5521230854143968</v>
      </c>
      <c r="D17" s="20">
        <f>F17*0.94</f>
        <v>3.7195006129993686</v>
      </c>
      <c r="E17" s="20">
        <v>4.3499999999999996</v>
      </c>
      <c r="F17" s="20">
        <f>F18+F19+F20+F21+F22</f>
        <v>3.9569155457440095</v>
      </c>
    </row>
    <row r="18" spans="1:11" ht="15" hidden="1" customHeight="1">
      <c r="A18" s="54"/>
      <c r="B18" s="9" t="s">
        <v>16</v>
      </c>
      <c r="C18" s="20">
        <f t="shared" ref="C18:C24" si="2">D18*0.955</f>
        <v>0.14344196808068668</v>
      </c>
      <c r="D18" s="20">
        <f t="shared" ref="D18:D24" si="3">F18*0.94</f>
        <v>0.15020101369705413</v>
      </c>
      <c r="E18" s="20">
        <v>0.17576714368804208</v>
      </c>
      <c r="F18" s="45">
        <f>1000/(2121.3+1685.17+1657.41+794.4)</f>
        <v>0.15978831244367461</v>
      </c>
    </row>
    <row r="19" spans="1:11" ht="15" hidden="1" customHeight="1">
      <c r="A19" s="54"/>
      <c r="B19" s="10" t="s">
        <v>17</v>
      </c>
      <c r="C19" s="20">
        <f t="shared" si="2"/>
        <v>0.3385471173337104</v>
      </c>
      <c r="D19" s="20">
        <f t="shared" si="3"/>
        <v>0.35449959930231456</v>
      </c>
      <c r="E19" s="20">
        <v>0.41483995663036816</v>
      </c>
      <c r="F19" s="20">
        <f>800/C6</f>
        <v>0.37712723330033465</v>
      </c>
    </row>
    <row r="20" spans="1:11" ht="15" hidden="1" customHeight="1">
      <c r="A20" s="54"/>
      <c r="B20" s="10" t="s">
        <v>18</v>
      </c>
      <c r="C20" s="20">
        <f t="shared" si="2"/>
        <v>0.15260899999999999</v>
      </c>
      <c r="D20" s="20">
        <f t="shared" si="3"/>
        <v>0.1598</v>
      </c>
      <c r="E20" s="20">
        <v>0.18700000000000003</v>
      </c>
      <c r="F20" s="20">
        <v>0.17</v>
      </c>
    </row>
    <row r="21" spans="1:11" ht="15" hidden="1" customHeight="1">
      <c r="A21" s="54"/>
      <c r="B21" s="10" t="s">
        <v>28</v>
      </c>
      <c r="C21" s="20">
        <f t="shared" si="2"/>
        <v>1.2747339999999998</v>
      </c>
      <c r="D21" s="20">
        <f t="shared" si="3"/>
        <v>1.3347999999999998</v>
      </c>
      <c r="E21" s="20">
        <v>1.5620000000000001</v>
      </c>
      <c r="F21" s="20">
        <v>1.42</v>
      </c>
    </row>
    <row r="22" spans="1:11" ht="15" hidden="1" customHeight="1">
      <c r="A22" s="54"/>
      <c r="B22" s="46" t="s">
        <v>19</v>
      </c>
      <c r="C22" s="20">
        <f t="shared" si="2"/>
        <v>1.6427909999999999</v>
      </c>
      <c r="D22" s="20">
        <f t="shared" si="3"/>
        <v>1.7202</v>
      </c>
      <c r="E22" s="20">
        <v>2.0130000000000003</v>
      </c>
      <c r="F22" s="27">
        <v>1.83</v>
      </c>
    </row>
    <row r="23" spans="1:11" ht="51.75" customHeight="1">
      <c r="A23" s="54"/>
      <c r="B23" s="8" t="s">
        <v>20</v>
      </c>
      <c r="C23" s="20">
        <f t="shared" si="2"/>
        <v>1.5081359999999999</v>
      </c>
      <c r="D23" s="20">
        <f t="shared" si="3"/>
        <v>1.5791999999999999</v>
      </c>
      <c r="E23" s="20">
        <v>1.85</v>
      </c>
      <c r="F23" s="20">
        <v>1.68</v>
      </c>
    </row>
    <row r="24" spans="1:11" ht="65.25" customHeight="1">
      <c r="A24" s="54"/>
      <c r="B24" s="11" t="s">
        <v>21</v>
      </c>
      <c r="C24" s="20">
        <f t="shared" si="2"/>
        <v>3.7972709999999998</v>
      </c>
      <c r="D24" s="20">
        <f t="shared" si="3"/>
        <v>3.9762</v>
      </c>
      <c r="E24" s="20">
        <v>4.6500000000000004</v>
      </c>
      <c r="F24" s="20">
        <f>3.52+F25</f>
        <v>4.2300000000000004</v>
      </c>
    </row>
    <row r="25" spans="1:11" ht="15" hidden="1" customHeight="1">
      <c r="A25" s="54"/>
      <c r="B25" s="12" t="s">
        <v>22</v>
      </c>
      <c r="C25" s="21">
        <v>0.6</v>
      </c>
      <c r="D25" s="21">
        <v>1.6</v>
      </c>
      <c r="E25" s="21">
        <v>1.6</v>
      </c>
      <c r="F25" s="21">
        <v>0.71</v>
      </c>
    </row>
    <row r="26" spans="1:11" s="22" customFormat="1" ht="35.25" customHeight="1">
      <c r="A26" s="54"/>
      <c r="B26" s="8" t="s">
        <v>23</v>
      </c>
      <c r="C26" s="47">
        <f>600/(2121.3+1685.17+1657.41+794.4)</f>
        <v>9.5872987466204776E-2</v>
      </c>
      <c r="D26" s="47">
        <f>660/(2121.3+1685.17+1657.41+794.4)</f>
        <v>0.10546028621282526</v>
      </c>
      <c r="E26" s="47">
        <v>0.10546028621282526</v>
      </c>
      <c r="F26" s="47">
        <f>660/(2121.3+1685.17+1657.41+794.4)</f>
        <v>0.10546028621282526</v>
      </c>
    </row>
    <row r="27" spans="1:11" s="22" customFormat="1" ht="22.5" customHeight="1">
      <c r="A27" s="54"/>
      <c r="B27" s="29" t="s">
        <v>29</v>
      </c>
      <c r="C27" s="21">
        <f>2000/C6/12</f>
        <v>7.8568173604236388E-2</v>
      </c>
      <c r="D27" s="21">
        <f>2000/C6/12</f>
        <v>7.8568173604236388E-2</v>
      </c>
      <c r="E27" s="21">
        <v>7.8568173604236388E-2</v>
      </c>
      <c r="F27" s="21">
        <f>2000/C6/12</f>
        <v>7.8568173604236388E-2</v>
      </c>
    </row>
    <row r="28" spans="1:11" ht="20.25" customHeight="1">
      <c r="A28" s="40" t="s">
        <v>34</v>
      </c>
      <c r="B28" s="48" t="s">
        <v>24</v>
      </c>
      <c r="C28" s="42">
        <f>(C14+C15+C16+C29)*0.1</f>
        <v>1.4521971246484837</v>
      </c>
      <c r="D28" s="42">
        <f t="shared" ref="D28:F28" si="4">(D14+D15+D16+D29)*0.1</f>
        <v>1.486892907281643</v>
      </c>
      <c r="E28" s="42">
        <f t="shared" ref="E28" si="5">(E14+E15+E16+E29)*0.1</f>
        <v>1.4874028459817061</v>
      </c>
      <c r="F28" s="42">
        <f t="shared" si="4"/>
        <v>1.568094400556107</v>
      </c>
    </row>
    <row r="29" spans="1:11" ht="20.25" customHeight="1">
      <c r="A29" s="49" t="s">
        <v>25</v>
      </c>
      <c r="B29" s="50" t="s">
        <v>26</v>
      </c>
      <c r="C29" s="13">
        <v>2.5</v>
      </c>
      <c r="D29" s="13">
        <v>2.2799999999999998</v>
      </c>
      <c r="E29" s="13">
        <v>2.2799999999999998</v>
      </c>
      <c r="F29" s="13">
        <v>2.5</v>
      </c>
    </row>
    <row r="30" spans="1:11" ht="27.75" customHeight="1">
      <c r="A30" s="19"/>
      <c r="B30" s="38" t="s">
        <v>37</v>
      </c>
      <c r="C30" s="5">
        <f>C13+C29</f>
        <v>15.97416837113332</v>
      </c>
      <c r="D30" s="5">
        <f>D13+D29</f>
        <v>16.355821980098074</v>
      </c>
      <c r="E30" s="5">
        <f>E13+E29</f>
        <v>16.361431305798767</v>
      </c>
      <c r="F30" s="5">
        <f>F13+F29</f>
        <v>17.24903840611718</v>
      </c>
      <c r="I30" s="28"/>
      <c r="J30" s="28"/>
      <c r="K30" s="28"/>
    </row>
    <row r="31" spans="1:11">
      <c r="A31" s="23"/>
      <c r="B31" s="14"/>
    </row>
    <row r="32" spans="1:11" s="25" customFormat="1" ht="12">
      <c r="A32" s="24"/>
      <c r="C32" s="26"/>
      <c r="D32" s="26"/>
      <c r="E32" s="26"/>
      <c r="F32" s="36"/>
    </row>
    <row r="34" spans="2:6">
      <c r="B34" t="s">
        <v>32</v>
      </c>
      <c r="C34" s="2"/>
      <c r="D34" s="2"/>
      <c r="E34" s="2"/>
      <c r="F34" s="15"/>
    </row>
  </sheetData>
  <mergeCells count="16">
    <mergeCell ref="B4:C4"/>
    <mergeCell ref="A3:F3"/>
    <mergeCell ref="C6:F6"/>
    <mergeCell ref="C7:F7"/>
    <mergeCell ref="C8:F8"/>
    <mergeCell ref="C9:F9"/>
    <mergeCell ref="C10:F10"/>
    <mergeCell ref="C11:F11"/>
    <mergeCell ref="A5:F5"/>
    <mergeCell ref="A17:A27"/>
    <mergeCell ref="A6:B6"/>
    <mergeCell ref="A7:B7"/>
    <mergeCell ref="A8:B8"/>
    <mergeCell ref="A9:B9"/>
    <mergeCell ref="A10:B10"/>
    <mergeCell ref="A11:B11"/>
  </mergeCells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Рассв, 5-2.</vt:lpstr>
      <vt:lpstr>'Рассв, 5-2.'!Область_печати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2016-10-27T01:43:28Z</dcterms:modified>
</cp:coreProperties>
</file>