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Ромашковая" sheetId="2" r:id="rId1"/>
  </sheets>
  <calcPr calcId="125725"/>
</workbook>
</file>

<file path=xl/calcChain.xml><?xml version="1.0" encoding="utf-8"?>
<calcChain xmlns="http://schemas.openxmlformats.org/spreadsheetml/2006/main">
  <c r="D23" i="2"/>
  <c r="D15" s="1"/>
  <c r="D27" s="1"/>
  <c r="D12" s="1"/>
  <c r="D29" s="1"/>
  <c r="C25"/>
  <c r="C19"/>
  <c r="C20"/>
  <c r="C21"/>
  <c r="C22"/>
  <c r="C24"/>
  <c r="E25"/>
  <c r="C5"/>
  <c r="E26" s="1"/>
  <c r="C26" l="1"/>
  <c r="E23"/>
  <c r="C23" s="1"/>
  <c r="E17"/>
  <c r="C17" s="1"/>
  <c r="E18" l="1"/>
  <c r="C18" s="1"/>
  <c r="E16" l="1"/>
  <c r="C16" s="1"/>
  <c r="E15" l="1"/>
  <c r="E27" s="1"/>
  <c r="E12" s="1"/>
  <c r="E29" s="1"/>
  <c r="C15"/>
  <c r="C27" s="1"/>
  <c r="C12" s="1"/>
  <c r="C29" s="1"/>
</calcChain>
</file>

<file path=xl/sharedStrings.xml><?xml version="1.0" encoding="utf-8"?>
<sst xmlns="http://schemas.openxmlformats.org/spreadsheetml/2006/main" count="38" uniqueCount="38">
  <si>
    <t>Исходные данные</t>
  </si>
  <si>
    <t>Общая площадь, м2</t>
  </si>
  <si>
    <t xml:space="preserve">  в т.ч.жилая, м2</t>
  </si>
  <si>
    <t xml:space="preserve">  в т.ч.нежилая, м2</t>
  </si>
  <si>
    <t>кол-во этажей</t>
  </si>
  <si>
    <t>кол-во подъездов</t>
  </si>
  <si>
    <t>кол-во квартир</t>
  </si>
  <si>
    <t>№
п/п</t>
  </si>
  <si>
    <t>Наименование статей затрат</t>
  </si>
  <si>
    <t>Содержание и техническое обслуживание общего имущества</t>
  </si>
  <si>
    <t>1.1</t>
  </si>
  <si>
    <t>Вывоз ТБО</t>
  </si>
  <si>
    <t>1.2</t>
  </si>
  <si>
    <t>1.3</t>
  </si>
  <si>
    <t>Аварийно-диспетчерское обслуживание</t>
  </si>
  <si>
    <t>Техническое обслуживание и санитарное содержание                                                                                                                                                                                              общего имущества</t>
  </si>
  <si>
    <t>в т.ч.обслуживание теплового узла специализированной организацией</t>
  </si>
  <si>
    <t>в т.ч.материалы</t>
  </si>
  <si>
    <t>в т.ч.содержание внутридомового   электрооборудования</t>
  </si>
  <si>
    <t xml:space="preserve">в т.ч.содержание конструктивных элементов </t>
  </si>
  <si>
    <t xml:space="preserve">  Санитарное содержание мест общего пользования  (расходы на оплату труда уборщиков с отчислениями на социальные нужды , на приобретение материалов, используемых для  обеспечения санитарного состояния многоквартирного дома)</t>
  </si>
  <si>
    <t xml:space="preserve">  Уборка земельного участка , входящего в состав общего имущества (расходы на оплату труда дворника с отчислениями на социальные нужды , на приобретение материалов, используемых для  обеспечения санитарного состояния многоквартирного дома)</t>
  </si>
  <si>
    <t>в т.ч.сброс снега с крыш</t>
  </si>
  <si>
    <t>Содержание общедомового прибора учета тепловой энергии на отопление,                                                                                                                                                                                  ГВС и ХВС (билинговые услуги и поверка)</t>
  </si>
  <si>
    <t xml:space="preserve">Управление многоквартирным домом </t>
  </si>
  <si>
    <t>2</t>
  </si>
  <si>
    <t>Текущий ремонт общего имущества</t>
  </si>
  <si>
    <t>Содержание инженерного оборудования, электрооборудования и конструктивных элементов (расходы на оплату труда сантехника, электрика, разнорабочего   с отчислениями на социальные нужды, приобретение материалов, обслуживание теплового узла специализированной организацией)</t>
  </si>
  <si>
    <t>в т.ч.содержание общедомовых коммуникаций и элеваторного узла</t>
  </si>
  <si>
    <t>Дератизация, дезинфекция подвалов</t>
  </si>
  <si>
    <t>1.4</t>
  </si>
  <si>
    <t>Директор ООО "Дом - Сервис"                                                                                       В.О.Воловик</t>
  </si>
  <si>
    <t>Руб/м2 нортатив</t>
  </si>
  <si>
    <t xml:space="preserve">Руб/м2                 </t>
  </si>
  <si>
    <r>
      <t xml:space="preserve">по адресу: </t>
    </r>
    <r>
      <rPr>
        <b/>
        <u/>
        <sz val="12"/>
        <rFont val="Calibri"/>
        <family val="2"/>
        <charset val="204"/>
        <scheme val="minor"/>
      </rPr>
      <t>ул. Ромашковая, 4</t>
    </r>
  </si>
  <si>
    <t>Руб/м2</t>
  </si>
  <si>
    <t xml:space="preserve">Расшифровка стоимости услуг                                                                                                                                                                                                                                                                                                                                                                                            по содержанию, техническому обслуживанию и ремонту общего имущества многоквартирного жилого дома на 2016 год                                                                                                                                                                                                                     </t>
  </si>
  <si>
    <t>Управление, содержание, техническое обслуживание и текущий ремонт</t>
  </si>
</sst>
</file>

<file path=xl/styles.xml><?xml version="1.0" encoding="utf-8"?>
<styleSheet xmlns="http://schemas.openxmlformats.org/spreadsheetml/2006/main">
  <numFmts count="2">
    <numFmt numFmtId="43" formatCode="_-* #,##0.00\ _₽_-;\-* #,##0.00\ _₽_-;_-* &quot;-&quot;??\ _₽_-;_-@_-"/>
    <numFmt numFmtId="164" formatCode="0.0"/>
  </numFmts>
  <fonts count="20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u/>
      <sz val="1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u/>
      <sz val="12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1"/>
      <name val="Calibri"/>
      <family val="2"/>
      <charset val="204"/>
      <scheme val="minor"/>
    </font>
    <font>
      <b/>
      <sz val="10"/>
      <name val="Arial"/>
      <family val="2"/>
      <charset val="204"/>
    </font>
    <font>
      <b/>
      <i/>
      <sz val="10"/>
      <name val="Arial"/>
      <family val="2"/>
      <charset val="204"/>
    </font>
    <font>
      <sz val="1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7">
    <xf numFmtId="0" fontId="0" fillId="0" borderId="0" xfId="0"/>
    <xf numFmtId="0" fontId="0" fillId="0" borderId="0" xfId="0" applyFont="1"/>
    <xf numFmtId="0" fontId="8" fillId="0" borderId="0" xfId="0" applyFont="1"/>
    <xf numFmtId="0" fontId="4" fillId="0" borderId="1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wrapText="1"/>
    </xf>
    <xf numFmtId="0" fontId="14" fillId="2" borderId="1" xfId="0" applyFont="1" applyFill="1" applyBorder="1" applyAlignment="1">
      <alignment horizontal="left" wrapText="1"/>
    </xf>
    <xf numFmtId="0" fontId="1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vertical="center" wrapText="1"/>
    </xf>
    <xf numFmtId="0" fontId="15" fillId="2" borderId="1" xfId="0" applyFont="1" applyFill="1" applyBorder="1" applyAlignment="1">
      <alignment vertical="center" wrapText="1"/>
    </xf>
    <xf numFmtId="2" fontId="2" fillId="4" borderId="1" xfId="0" applyNumberFormat="1" applyFont="1" applyFill="1" applyBorder="1" applyAlignment="1">
      <alignment horizontal="center" vertical="center"/>
    </xf>
    <xf numFmtId="0" fontId="10" fillId="0" borderId="0" xfId="0" applyFont="1" applyFill="1" applyBorder="1"/>
    <xf numFmtId="2" fontId="0" fillId="0" borderId="0" xfId="0" applyNumberFormat="1" applyFont="1" applyAlignment="1">
      <alignment horizontal="center" vertical="center"/>
    </xf>
    <xf numFmtId="0" fontId="3" fillId="0" borderId="0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10" fillId="0" borderId="2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2" fontId="13" fillId="2" borderId="1" xfId="0" applyNumberFormat="1" applyFont="1" applyFill="1" applyBorder="1" applyAlignment="1">
      <alignment horizontal="center" vertical="center" wrapText="1"/>
    </xf>
    <xf numFmtId="2" fontId="0" fillId="2" borderId="1" xfId="0" applyNumberFormat="1" applyFont="1" applyFill="1" applyBorder="1" applyAlignment="1">
      <alignment horizontal="center" vertical="center"/>
    </xf>
    <xf numFmtId="0" fontId="0" fillId="2" borderId="0" xfId="0" applyFont="1" applyFill="1"/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6" fillId="0" borderId="0" xfId="0" applyFont="1"/>
    <xf numFmtId="2" fontId="16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left"/>
    </xf>
    <xf numFmtId="2" fontId="13" fillId="2" borderId="1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4" fillId="2" borderId="1" xfId="0" applyFont="1" applyFill="1" applyBorder="1" applyAlignment="1">
      <alignment horizontal="left" vertical="center" wrapText="1"/>
    </xf>
    <xf numFmtId="0" fontId="6" fillId="0" borderId="0" xfId="0" applyFont="1" applyBorder="1" applyAlignment="1">
      <alignment horizontal="right" vertical="center" wrapText="1"/>
    </xf>
    <xf numFmtId="0" fontId="6" fillId="0" borderId="0" xfId="0" applyFont="1" applyAlignment="1"/>
    <xf numFmtId="0" fontId="17" fillId="0" borderId="0" xfId="0" applyFont="1"/>
    <xf numFmtId="0" fontId="18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0" fontId="7" fillId="0" borderId="0" xfId="0" applyFont="1" applyAlignment="1"/>
    <xf numFmtId="0" fontId="8" fillId="0" borderId="6" xfId="0" applyFont="1" applyBorder="1"/>
    <xf numFmtId="0" fontId="19" fillId="0" borderId="0" xfId="0" applyFont="1"/>
    <xf numFmtId="2" fontId="4" fillId="0" borderId="1" xfId="1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/>
    </xf>
    <xf numFmtId="2" fontId="2" fillId="2" borderId="1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/>
    </xf>
    <xf numFmtId="0" fontId="12" fillId="2" borderId="1" xfId="0" applyFont="1" applyFill="1" applyBorder="1" applyAlignment="1">
      <alignment horizontal="left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>
      <alignment horizontal="center" vertical="center"/>
    </xf>
    <xf numFmtId="49" fontId="3" fillId="2" borderId="5" xfId="0" applyNumberFormat="1" applyFont="1" applyFill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9" fillId="0" borderId="2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164" fontId="9" fillId="0" borderId="2" xfId="0" applyNumberFormat="1" applyFont="1" applyBorder="1" applyAlignment="1">
      <alignment horizontal="center"/>
    </xf>
    <xf numFmtId="164" fontId="9" fillId="0" borderId="8" xfId="0" applyNumberFormat="1" applyFont="1" applyBorder="1" applyAlignment="1">
      <alignment horizontal="center"/>
    </xf>
    <xf numFmtId="164" fontId="9" fillId="0" borderId="7" xfId="0" applyNumberFormat="1" applyFont="1" applyBorder="1" applyAlignment="1">
      <alignment horizontal="center"/>
    </xf>
    <xf numFmtId="164" fontId="8" fillId="0" borderId="2" xfId="0" applyNumberFormat="1" applyFont="1" applyBorder="1" applyAlignment="1">
      <alignment horizontal="center"/>
    </xf>
    <xf numFmtId="164" fontId="8" fillId="0" borderId="8" xfId="0" applyNumberFormat="1" applyFont="1" applyBorder="1" applyAlignment="1">
      <alignment horizontal="center"/>
    </xf>
    <xf numFmtId="164" fontId="8" fillId="0" borderId="7" xfId="0" applyNumberFormat="1" applyFont="1" applyBorder="1" applyAlignment="1">
      <alignment horizont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3"/>
  <sheetViews>
    <sheetView tabSelected="1" topLeftCell="A23" zoomScaleNormal="100" workbookViewId="0">
      <selection activeCell="B33" sqref="B33"/>
    </sheetView>
  </sheetViews>
  <sheetFormatPr defaultColWidth="5" defaultRowHeight="15"/>
  <cols>
    <col min="1" max="1" width="6.625" style="24" customWidth="1"/>
    <col min="2" max="2" width="77.75" style="1" customWidth="1"/>
    <col min="3" max="3" width="12.625" style="14" hidden="1" customWidth="1"/>
    <col min="4" max="4" width="12.125" style="14" customWidth="1"/>
    <col min="5" max="5" width="14.25" style="1" hidden="1" customWidth="1"/>
    <col min="6" max="6" width="6.25" style="1" customWidth="1"/>
    <col min="7" max="7" width="6.375" style="1" customWidth="1"/>
    <col min="8" max="8" width="6.25" style="1" customWidth="1"/>
    <col min="9" max="9" width="6" style="1" customWidth="1"/>
    <col min="10" max="10" width="6.125" style="1" customWidth="1"/>
    <col min="11" max="11" width="5.75" style="1" customWidth="1"/>
    <col min="12" max="12" width="5.375" style="1" customWidth="1"/>
    <col min="13" max="13" width="5.625" style="1" customWidth="1"/>
    <col min="14" max="16384" width="5" style="1"/>
  </cols>
  <sheetData>
    <row r="1" spans="1:8" s="33" customFormat="1" ht="24.75" customHeight="1">
      <c r="A1" s="31"/>
      <c r="B1" s="32"/>
      <c r="E1" s="34"/>
      <c r="F1" s="35"/>
      <c r="H1" s="36"/>
    </row>
    <row r="2" spans="1:8" ht="49.5" customHeight="1">
      <c r="A2" s="51" t="s">
        <v>36</v>
      </c>
      <c r="B2" s="51"/>
      <c r="C2" s="51"/>
      <c r="D2" s="51"/>
      <c r="E2" s="51"/>
    </row>
    <row r="3" spans="1:8" ht="30" customHeight="1">
      <c r="A3" s="15"/>
      <c r="B3" s="50" t="s">
        <v>34</v>
      </c>
      <c r="C3" s="50"/>
      <c r="D3" s="49"/>
    </row>
    <row r="4" spans="1:8" s="2" customFormat="1" ht="19.5" hidden="1" customHeight="1">
      <c r="A4" s="55" t="s">
        <v>0</v>
      </c>
      <c r="B4" s="55"/>
      <c r="C4" s="55"/>
      <c r="D4" s="55"/>
      <c r="E4" s="55"/>
      <c r="F4" s="37"/>
    </row>
    <row r="5" spans="1:8" s="2" customFormat="1" ht="15.75" hidden="1">
      <c r="A5" s="56" t="s">
        <v>1</v>
      </c>
      <c r="B5" s="56"/>
      <c r="C5" s="61">
        <f>SUM(C6:E7)</f>
        <v>2754.1</v>
      </c>
      <c r="D5" s="62"/>
      <c r="E5" s="63"/>
      <c r="F5" s="37"/>
    </row>
    <row r="6" spans="1:8" s="2" customFormat="1" ht="15.75" hidden="1">
      <c r="A6" s="57" t="s">
        <v>2</v>
      </c>
      <c r="B6" s="57"/>
      <c r="C6" s="64">
        <v>2754.1</v>
      </c>
      <c r="D6" s="65"/>
      <c r="E6" s="66"/>
      <c r="F6" s="37"/>
    </row>
    <row r="7" spans="1:8" s="2" customFormat="1" ht="15.75" hidden="1">
      <c r="A7" s="57" t="s">
        <v>3</v>
      </c>
      <c r="B7" s="57"/>
      <c r="C7" s="64">
        <v>0</v>
      </c>
      <c r="D7" s="65"/>
      <c r="E7" s="66"/>
      <c r="F7" s="37"/>
    </row>
    <row r="8" spans="1:8" s="2" customFormat="1" ht="15.75" hidden="1">
      <c r="A8" s="56" t="s">
        <v>4</v>
      </c>
      <c r="B8" s="56"/>
      <c r="C8" s="58">
        <v>5</v>
      </c>
      <c r="D8" s="59"/>
      <c r="E8" s="60"/>
      <c r="F8" s="37"/>
    </row>
    <row r="9" spans="1:8" s="2" customFormat="1" ht="15.75" hidden="1">
      <c r="A9" s="56" t="s">
        <v>5</v>
      </c>
      <c r="B9" s="56"/>
      <c r="C9" s="58">
        <v>1</v>
      </c>
      <c r="D9" s="59"/>
      <c r="E9" s="60"/>
      <c r="F9" s="37"/>
    </row>
    <row r="10" spans="1:8" s="2" customFormat="1" ht="15.75" hidden="1">
      <c r="A10" s="56" t="s">
        <v>6</v>
      </c>
      <c r="B10" s="56"/>
      <c r="C10" s="58">
        <v>70</v>
      </c>
      <c r="D10" s="59"/>
      <c r="E10" s="60"/>
      <c r="F10" s="37"/>
    </row>
    <row r="11" spans="1:8" ht="31.5" customHeight="1">
      <c r="A11" s="16" t="s">
        <v>7</v>
      </c>
      <c r="B11" s="3" t="s">
        <v>8</v>
      </c>
      <c r="C11" s="39" t="s">
        <v>33</v>
      </c>
      <c r="D11" s="39" t="s">
        <v>35</v>
      </c>
      <c r="E11" s="39" t="s">
        <v>32</v>
      </c>
    </row>
    <row r="12" spans="1:8" ht="24" customHeight="1">
      <c r="A12" s="17">
        <v>1</v>
      </c>
      <c r="B12" s="5" t="s">
        <v>9</v>
      </c>
      <c r="C12" s="6">
        <f>C13+C14+C27+C15</f>
        <v>15.378209555317847</v>
      </c>
      <c r="D12" s="6">
        <f>D13+D14+D27+D15</f>
        <v>15.378209555317847</v>
      </c>
      <c r="E12" s="6">
        <f>E13+E14+E27+E15</f>
        <v>19.012049011542729</v>
      </c>
    </row>
    <row r="13" spans="1:8">
      <c r="A13" s="41" t="s">
        <v>10</v>
      </c>
      <c r="B13" s="42" t="s">
        <v>11</v>
      </c>
      <c r="C13" s="43">
        <v>2.5099999999999998</v>
      </c>
      <c r="D13" s="43">
        <v>0.94</v>
      </c>
      <c r="E13" s="43">
        <v>2.5099999999999998</v>
      </c>
    </row>
    <row r="14" spans="1:8">
      <c r="A14" s="41" t="s">
        <v>12</v>
      </c>
      <c r="B14" s="44" t="s">
        <v>14</v>
      </c>
      <c r="C14" s="43">
        <v>0.62</v>
      </c>
      <c r="D14" s="43">
        <v>0.62</v>
      </c>
      <c r="E14" s="43">
        <v>0.62</v>
      </c>
    </row>
    <row r="15" spans="1:8" ht="30">
      <c r="A15" s="41" t="s">
        <v>13</v>
      </c>
      <c r="B15" s="45" t="s">
        <v>15</v>
      </c>
      <c r="C15" s="43">
        <f>C16+C22+C23+C25+C26</f>
        <v>10.577463232107133</v>
      </c>
      <c r="D15" s="43">
        <f>D16+D22+D23+D25+D26</f>
        <v>12.147463232107134</v>
      </c>
      <c r="E15" s="43">
        <f>E16+E22+E23+E25+E26</f>
        <v>13.880953646857028</v>
      </c>
    </row>
    <row r="16" spans="1:8" ht="63.75" customHeight="1">
      <c r="A16" s="52"/>
      <c r="B16" s="7" t="s">
        <v>27</v>
      </c>
      <c r="C16" s="20">
        <f>E16*0.756</f>
        <v>3.3558047276677003</v>
      </c>
      <c r="D16" s="20">
        <v>3.3558047276677003</v>
      </c>
      <c r="E16" s="20">
        <f>E17+E18+E19+E20+E21</f>
        <v>4.4388951424175929</v>
      </c>
    </row>
    <row r="17" spans="1:11" ht="15" hidden="1" customHeight="1">
      <c r="A17" s="53"/>
      <c r="B17" s="8" t="s">
        <v>16</v>
      </c>
      <c r="C17" s="20">
        <f t="shared" ref="C17:C23" si="0">E17*0.756</f>
        <v>0.30516479302480476</v>
      </c>
      <c r="D17" s="20">
        <v>0.30516479302480476</v>
      </c>
      <c r="E17" s="20">
        <f>1000/(823.62+1653.73)</f>
        <v>0.40365713363069411</v>
      </c>
    </row>
    <row r="18" spans="1:11" ht="15" hidden="1" customHeight="1">
      <c r="A18" s="53"/>
      <c r="B18" s="9" t="s">
        <v>17</v>
      </c>
      <c r="C18" s="20">
        <f t="shared" si="0"/>
        <v>0.11735993464289607</v>
      </c>
      <c r="D18" s="20">
        <v>0.11735993464289607</v>
      </c>
      <c r="E18" s="20">
        <f>400/C5+0.01</f>
        <v>0.15523800878689956</v>
      </c>
    </row>
    <row r="19" spans="1:11" ht="15" hidden="1" customHeight="1">
      <c r="A19" s="53"/>
      <c r="B19" s="9" t="s">
        <v>18</v>
      </c>
      <c r="C19" s="20">
        <f t="shared" si="0"/>
        <v>0.16632</v>
      </c>
      <c r="D19" s="20">
        <v>0.16632</v>
      </c>
      <c r="E19" s="20">
        <v>0.22</v>
      </c>
    </row>
    <row r="20" spans="1:11" ht="15" hidden="1" customHeight="1">
      <c r="A20" s="53"/>
      <c r="B20" s="9" t="s">
        <v>28</v>
      </c>
      <c r="C20" s="20">
        <f t="shared" si="0"/>
        <v>1.2700799999999999</v>
      </c>
      <c r="D20" s="20">
        <v>1.2700799999999999</v>
      </c>
      <c r="E20" s="20">
        <v>1.68</v>
      </c>
    </row>
    <row r="21" spans="1:11" ht="15" hidden="1" customHeight="1">
      <c r="A21" s="53"/>
      <c r="B21" s="46" t="s">
        <v>19</v>
      </c>
      <c r="C21" s="20">
        <f t="shared" si="0"/>
        <v>1.49688</v>
      </c>
      <c r="D21" s="20">
        <v>1.49688</v>
      </c>
      <c r="E21" s="28">
        <v>1.98</v>
      </c>
    </row>
    <row r="22" spans="1:11" ht="51.75" customHeight="1">
      <c r="A22" s="53"/>
      <c r="B22" s="7" t="s">
        <v>20</v>
      </c>
      <c r="C22" s="20">
        <f t="shared" si="0"/>
        <v>1.8824400000000001</v>
      </c>
      <c r="D22" s="20">
        <v>1.8824400000000001</v>
      </c>
      <c r="E22" s="20">
        <v>2.4900000000000002</v>
      </c>
    </row>
    <row r="23" spans="1:11" ht="65.25" customHeight="1">
      <c r="A23" s="53"/>
      <c r="B23" s="10" t="s">
        <v>21</v>
      </c>
      <c r="C23" s="20">
        <f t="shared" si="0"/>
        <v>4.99716</v>
      </c>
      <c r="D23" s="20">
        <f>4.99716+1.57</f>
        <v>6.5671600000000003</v>
      </c>
      <c r="E23" s="20">
        <f>5.78+E24</f>
        <v>6.61</v>
      </c>
    </row>
    <row r="24" spans="1:11" ht="15" hidden="1" customHeight="1">
      <c r="A24" s="53"/>
      <c r="B24" s="11" t="s">
        <v>22</v>
      </c>
      <c r="C24" s="20">
        <f t="shared" ref="C24" si="1">E24*0.7031</f>
        <v>0.5835729999999999</v>
      </c>
      <c r="D24" s="20">
        <v>0.5835729999999999</v>
      </c>
      <c r="E24" s="21">
        <v>0.83</v>
      </c>
    </row>
    <row r="25" spans="1:11" s="22" customFormat="1" ht="35.25" customHeight="1">
      <c r="A25" s="53"/>
      <c r="B25" s="7" t="s">
        <v>23</v>
      </c>
      <c r="C25" s="20">
        <f>660/(823.62+1653.73)</f>
        <v>0.26641370819625809</v>
      </c>
      <c r="D25" s="20">
        <v>0.26641370819625809</v>
      </c>
      <c r="E25" s="20">
        <f>660/(823.62+1653.73)</f>
        <v>0.26641370819625809</v>
      </c>
    </row>
    <row r="26" spans="1:11" s="22" customFormat="1" ht="22.5" customHeight="1">
      <c r="A26" s="54"/>
      <c r="B26" s="30" t="s">
        <v>29</v>
      </c>
      <c r="C26" s="21">
        <f>2500/C5/12</f>
        <v>7.564479624317684E-2</v>
      </c>
      <c r="D26" s="21">
        <v>7.564479624317684E-2</v>
      </c>
      <c r="E26" s="21">
        <f>2500/C5/12</f>
        <v>7.564479624317684E-2</v>
      </c>
    </row>
    <row r="27" spans="1:11" ht="20.25" customHeight="1">
      <c r="A27" s="41" t="s">
        <v>30</v>
      </c>
      <c r="B27" s="47" t="s">
        <v>24</v>
      </c>
      <c r="C27" s="43">
        <f>(C13+C14+C15+C28)*0.1</f>
        <v>1.6707463232107136</v>
      </c>
      <c r="D27" s="43">
        <f>(D13+D14+D15+D28)*0.1</f>
        <v>1.6707463232107136</v>
      </c>
      <c r="E27" s="43">
        <f>(E13+E14+E15+E28)*0.1</f>
        <v>2.0010953646857028</v>
      </c>
    </row>
    <row r="28" spans="1:11" ht="20.25" customHeight="1">
      <c r="A28" s="48" t="s">
        <v>25</v>
      </c>
      <c r="B28" s="40" t="s">
        <v>26</v>
      </c>
      <c r="C28" s="12">
        <v>3</v>
      </c>
      <c r="D28" s="12">
        <v>3</v>
      </c>
      <c r="E28" s="12">
        <v>3</v>
      </c>
    </row>
    <row r="29" spans="1:11" ht="28.5" customHeight="1">
      <c r="A29" s="17"/>
      <c r="B29" s="18" t="s">
        <v>37</v>
      </c>
      <c r="C29" s="4">
        <f>C12+C28</f>
        <v>18.378209555317845</v>
      </c>
      <c r="D29" s="4">
        <f>D12+D28</f>
        <v>18.378209555317845</v>
      </c>
      <c r="E29" s="4">
        <f>E12+E28</f>
        <v>22.012049011542729</v>
      </c>
      <c r="F29" s="19"/>
      <c r="J29" s="29"/>
      <c r="K29" s="29"/>
    </row>
    <row r="30" spans="1:11">
      <c r="A30" s="23"/>
      <c r="B30" s="13"/>
    </row>
    <row r="31" spans="1:11" s="25" customFormat="1" ht="12">
      <c r="A31" s="24"/>
      <c r="C31" s="26"/>
      <c r="D31" s="26"/>
    </row>
    <row r="32" spans="1:11">
      <c r="A32" s="27"/>
      <c r="B32" s="38"/>
    </row>
    <row r="33" spans="2:8">
      <c r="B33" t="s">
        <v>31</v>
      </c>
      <c r="C33" s="1"/>
      <c r="D33" s="1"/>
      <c r="E33" s="14"/>
      <c r="F33" s="14"/>
      <c r="G33" s="14"/>
      <c r="H33" s="14"/>
    </row>
  </sheetData>
  <mergeCells count="16">
    <mergeCell ref="B3:C3"/>
    <mergeCell ref="A2:E2"/>
    <mergeCell ref="A16:A26"/>
    <mergeCell ref="A4:E4"/>
    <mergeCell ref="A5:B5"/>
    <mergeCell ref="A6:B6"/>
    <mergeCell ref="A7:B7"/>
    <mergeCell ref="A8:B8"/>
    <mergeCell ref="A9:B9"/>
    <mergeCell ref="A10:B10"/>
    <mergeCell ref="C10:E10"/>
    <mergeCell ref="C5:E5"/>
    <mergeCell ref="C6:E6"/>
    <mergeCell ref="C7:E7"/>
    <mergeCell ref="C8:E8"/>
    <mergeCell ref="C9:E9"/>
  </mergeCells>
  <pageMargins left="0.15748031496062992" right="0.15748031496062992" top="0.74803149606299213" bottom="0.74803149606299213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Ромашковая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2016-10-27T01:45:52Z</dcterms:modified>
</cp:coreProperties>
</file>