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.Набер. 165-1" sheetId="2" r:id="rId1"/>
  </sheets>
  <definedNames>
    <definedName name="_xlnm.Print_Area" localSheetId="0">'В.Набер. 165-1'!$A$1:$G$39</definedName>
  </definedNames>
  <calcPr calcId="125725"/>
</workbook>
</file>

<file path=xl/calcChain.xml><?xml version="1.0" encoding="utf-8"?>
<calcChain xmlns="http://schemas.openxmlformats.org/spreadsheetml/2006/main">
  <c r="E20" i="2"/>
  <c r="D17"/>
  <c r="D14" s="1"/>
  <c r="D29"/>
  <c r="D28"/>
  <c r="D21"/>
  <c r="E28"/>
  <c r="E21"/>
  <c r="E29"/>
  <c r="C15"/>
  <c r="C23"/>
  <c r="C24"/>
  <c r="C25"/>
  <c r="C26"/>
  <c r="C27"/>
  <c r="C28"/>
  <c r="C29"/>
  <c r="C22"/>
  <c r="C16"/>
  <c r="F31"/>
  <c r="G31"/>
  <c r="C31"/>
  <c r="D35" l="1"/>
  <c r="C5"/>
  <c r="E17" s="1"/>
  <c r="E14" l="1"/>
  <c r="E35"/>
  <c r="G32"/>
  <c r="G23"/>
  <c r="G24"/>
  <c r="G20"/>
  <c r="C20"/>
  <c r="F20"/>
  <c r="C32"/>
  <c r="F32"/>
  <c r="F21" l="1"/>
  <c r="F33" s="1"/>
  <c r="G22"/>
  <c r="C21" s="1"/>
  <c r="C33" s="1"/>
  <c r="C17" l="1"/>
  <c r="F17"/>
  <c r="F35" s="1"/>
  <c r="G21"/>
  <c r="G33" s="1"/>
  <c r="F14" l="1"/>
  <c r="G17"/>
  <c r="C35"/>
  <c r="C14"/>
  <c r="G35" l="1"/>
  <c r="G14"/>
</calcChain>
</file>

<file path=xl/comments1.xml><?xml version="1.0" encoding="utf-8"?>
<comments xmlns="http://schemas.openxmlformats.org/spreadsheetml/2006/main">
  <authors>
    <author>Автор</author>
  </authors>
  <commentList>
    <comment ref="C14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по договору управления</t>
        </r>
      </text>
    </comment>
    <comment ref="D16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запуск второго лифта с 19.12.16</t>
        </r>
      </text>
    </comment>
  </commentList>
</comments>
</file>

<file path=xl/sharedStrings.xml><?xml version="1.0" encoding="utf-8"?>
<sst xmlns="http://schemas.openxmlformats.org/spreadsheetml/2006/main" count="49" uniqueCount="47">
  <si>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</si>
  <si>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</si>
  <si>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</si>
  <si>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</si>
  <si>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S начисления на лифты</t>
  </si>
  <si>
    <t>кол-во этажей</t>
  </si>
  <si>
    <t>кол-во подъездов</t>
  </si>
  <si>
    <t>кол-во квартир</t>
  </si>
  <si>
    <t>кол-во лифтов</t>
  </si>
  <si>
    <t>№
п/п</t>
  </si>
  <si>
    <t>Наименование статей затрат</t>
  </si>
  <si>
    <t>Вывоз ТБО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</si>
  <si>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</si>
  <si>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</si>
  <si>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</si>
  <si>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</si>
  <si>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</si>
  <si>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</si>
  <si>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</si>
  <si>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</si>
  <si>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</si>
  <si>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</si>
  <si>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</si>
  <si>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</si>
  <si>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</si>
  <si>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3</t>
  </si>
  <si>
    <t>3.1</t>
  </si>
  <si>
    <t>Содержание и техническое обслуживание</t>
  </si>
  <si>
    <t>3.2</t>
  </si>
  <si>
    <t>3.3</t>
  </si>
  <si>
    <t>3.5</t>
  </si>
  <si>
    <t xml:space="preserve">в т.ч.содержание общедомовых коммуникаций </t>
  </si>
  <si>
    <t>Дератизация, дезинсекция подвалов</t>
  </si>
  <si>
    <t>4</t>
  </si>
  <si>
    <t>в т.ч.сброс снега с крыш</t>
  </si>
  <si>
    <t>Обслуживание домофона</t>
  </si>
  <si>
    <t>Содержание и техническое обслуживание 2-х лифтов</t>
  </si>
  <si>
    <t xml:space="preserve">Руб/м2 норматив              </t>
  </si>
  <si>
    <t>Содержание и техническое обслуживание мусоропровода</t>
  </si>
  <si>
    <t>3.4</t>
  </si>
  <si>
    <t>Директор ООО "Дом - Сервис"                                                                                       В.О.Воловик</t>
  </si>
  <si>
    <t>Руб/м2               с 01.07.2015г.</t>
  </si>
  <si>
    <t>Всего содержание и техническое обслуживание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</si>
  <si>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В.Набережная, 165-1</t>
    </r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</si>
  <si>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 на 2016 год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</si>
  <si>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</t>
  </si>
  <si>
    <t>Руб/м2               с 19.12.2016г.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</si>
</sst>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 applyAlignment="1"/>
    <xf numFmtId="0" fontId="0" fillId="0" borderId="0" xfId="0" applyFont="1"/>
    <xf numFmtId="0" fontId="8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/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0" fontId="3" fillId="0" borderId="0" xfId="0" applyFont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/>
    <xf numFmtId="2" fontId="4" fillId="0" borderId="1" xfId="1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2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2" fontId="0" fillId="0" borderId="0" xfId="0" applyNumberFormat="1" applyFont="1"/>
    <xf numFmtId="0" fontId="8" fillId="0" borderId="8" xfId="0" applyFont="1" applyBorder="1"/>
    <xf numFmtId="0" fontId="3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left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2" fontId="14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right"/>
    </xf>
    <xf numFmtId="2" fontId="0" fillId="4" borderId="0" xfId="0" applyNumberFormat="1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2" fontId="4" fillId="4" borderId="1" xfId="1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13" fillId="4" borderId="1" xfId="0" applyNumberFormat="1" applyFon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/>
    </xf>
    <xf numFmtId="0" fontId="0" fillId="4" borderId="0" xfId="0" applyFont="1" applyFill="1"/>
    <xf numFmtId="0" fontId="6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2" fontId="0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0" fontId="0" fillId="0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zoomScaleNormal="100" workbookViewId="0">
      <selection activeCell="D34" sqref="D34"/>
    </sheetView>
  </sheetViews>
  <sheetFormatPr defaultColWidth="5" defaultRowHeight="15"/>
  <cols>
    <col min="1" max="1" width="6.5703125" style="24" customWidth="1"/>
    <col min="2" max="2" width="77.140625" style="2" customWidth="1"/>
    <col min="3" max="3" width="12.5703125" style="16" hidden="1" customWidth="1"/>
    <col min="4" max="4" width="12.5703125" style="80" customWidth="1"/>
    <col min="5" max="5" width="12.5703125" style="57" hidden="1" customWidth="1"/>
    <col min="6" max="6" width="10.5703125" style="16" hidden="1" customWidth="1"/>
    <col min="7" max="7" width="11" style="16" hidden="1" customWidth="1"/>
    <col min="8" max="8" width="5.7109375" style="2" hidden="1" customWidth="1"/>
    <col min="9" max="9" width="5.140625" style="2" customWidth="1"/>
    <col min="10" max="10" width="5.42578125" style="2" customWidth="1"/>
    <col min="11" max="11" width="6.28515625" style="2" customWidth="1"/>
    <col min="12" max="12" width="7.85546875" style="2" customWidth="1"/>
    <col min="13" max="13" width="6.5703125" style="2" customWidth="1"/>
    <col min="14" max="17" width="5" style="2"/>
    <col min="18" max="18" width="5.42578125" style="2" customWidth="1"/>
    <col min="19" max="21" width="5.140625" style="2" customWidth="1"/>
    <col min="22" max="16384" width="5" style="2"/>
  </cols>
  <sheetData>
    <row r="1" spans="1:13">
      <c r="A1" s="17"/>
      <c r="B1" s="1"/>
      <c r="C1" s="27"/>
      <c r="D1" s="79"/>
      <c r="E1" s="56"/>
      <c r="F1" s="27"/>
      <c r="G1" s="28"/>
      <c r="H1" s="29"/>
    </row>
    <row r="2" spans="1:13" ht="66" customHeight="1">
      <c r="A2" s="65" t="s">
        <v>44</v>
      </c>
      <c r="B2" s="65"/>
      <c r="C2" s="65"/>
      <c r="D2" s="65"/>
      <c r="E2" s="65"/>
      <c r="F2" s="65"/>
      <c r="G2" s="65"/>
    </row>
    <row r="3" spans="1:13" ht="17.25" customHeight="1">
      <c r="A3" s="17"/>
      <c r="B3" s="26" t="s">
        <v>43</v>
      </c>
    </row>
    <row r="4" spans="1:13" s="4" customFormat="1" ht="15.75" hidden="1">
      <c r="A4" s="18"/>
      <c r="B4" s="66" t="s">
        <v>0</v>
      </c>
      <c r="C4" s="66"/>
      <c r="D4" s="66"/>
      <c r="E4" s="66"/>
      <c r="F4" s="66"/>
      <c r="G4" s="66"/>
      <c r="H4" s="40"/>
    </row>
    <row r="5" spans="1:13" s="4" customFormat="1" ht="15.75" hidden="1">
      <c r="A5" s="18"/>
      <c r="B5" s="5" t="s">
        <v>1</v>
      </c>
      <c r="C5" s="70">
        <f>C6+C7</f>
        <v>3820.3</v>
      </c>
      <c r="D5" s="71"/>
      <c r="E5" s="71"/>
      <c r="F5" s="71"/>
      <c r="G5" s="72"/>
      <c r="H5" s="40"/>
    </row>
    <row r="6" spans="1:13" s="4" customFormat="1" ht="15.75" hidden="1">
      <c r="A6" s="18"/>
      <c r="B6" s="6" t="s">
        <v>2</v>
      </c>
      <c r="C6" s="73">
        <v>3518.9</v>
      </c>
      <c r="D6" s="74"/>
      <c r="E6" s="74"/>
      <c r="F6" s="74"/>
      <c r="G6" s="75"/>
      <c r="H6" s="40"/>
    </row>
    <row r="7" spans="1:13" s="4" customFormat="1" ht="15.75" hidden="1">
      <c r="A7" s="18"/>
      <c r="B7" s="6" t="s">
        <v>3</v>
      </c>
      <c r="C7" s="73">
        <v>301.39999999999998</v>
      </c>
      <c r="D7" s="74"/>
      <c r="E7" s="74"/>
      <c r="F7" s="74"/>
      <c r="G7" s="75"/>
      <c r="H7" s="40"/>
    </row>
    <row r="8" spans="1:13" s="4" customFormat="1" ht="15.75" hidden="1" customHeight="1">
      <c r="A8" s="18"/>
      <c r="B8" s="6" t="s">
        <v>4</v>
      </c>
      <c r="C8" s="3"/>
      <c r="D8" s="81"/>
      <c r="E8" s="58"/>
      <c r="F8" s="3"/>
      <c r="G8" s="34"/>
      <c r="H8" s="40"/>
    </row>
    <row r="9" spans="1:13" s="4" customFormat="1" ht="15.75" hidden="1">
      <c r="A9" s="18"/>
      <c r="B9" s="7" t="s">
        <v>5</v>
      </c>
      <c r="C9" s="76">
        <v>13</v>
      </c>
      <c r="D9" s="77"/>
      <c r="E9" s="77"/>
      <c r="F9" s="77"/>
      <c r="G9" s="78"/>
      <c r="H9" s="40"/>
    </row>
    <row r="10" spans="1:13" s="4" customFormat="1" ht="15.75" hidden="1">
      <c r="A10" s="18"/>
      <c r="B10" s="7" t="s">
        <v>6</v>
      </c>
      <c r="C10" s="76">
        <v>1</v>
      </c>
      <c r="D10" s="77"/>
      <c r="E10" s="77"/>
      <c r="F10" s="77"/>
      <c r="G10" s="78"/>
      <c r="H10" s="40"/>
    </row>
    <row r="11" spans="1:13" s="4" customFormat="1" ht="15.75" hidden="1">
      <c r="A11" s="18"/>
      <c r="B11" s="7" t="s">
        <v>7</v>
      </c>
      <c r="C11" s="76">
        <v>65</v>
      </c>
      <c r="D11" s="77"/>
      <c r="E11" s="77"/>
      <c r="F11" s="77"/>
      <c r="G11" s="78"/>
      <c r="H11" s="40"/>
    </row>
    <row r="12" spans="1:13" s="4" customFormat="1" ht="15.75" hidden="1">
      <c r="A12" s="18"/>
      <c r="B12" s="7" t="s">
        <v>8</v>
      </c>
      <c r="C12" s="3">
        <v>2</v>
      </c>
      <c r="D12" s="81"/>
      <c r="E12" s="58"/>
      <c r="F12" s="35">
        <v>1</v>
      </c>
      <c r="G12" s="35">
        <v>2</v>
      </c>
      <c r="H12" s="40"/>
    </row>
    <row r="13" spans="1:13" ht="31.5" customHeight="1">
      <c r="A13" s="19" t="s">
        <v>9</v>
      </c>
      <c r="B13" s="8" t="s">
        <v>10</v>
      </c>
      <c r="C13" s="30" t="s">
        <v>41</v>
      </c>
      <c r="D13" s="30" t="s">
        <v>46</v>
      </c>
      <c r="E13" s="59" t="s">
        <v>41</v>
      </c>
      <c r="F13" s="30" t="s">
        <v>37</v>
      </c>
      <c r="G13" s="30" t="s">
        <v>37</v>
      </c>
    </row>
    <row r="14" spans="1:13" ht="26.25" customHeight="1">
      <c r="A14" s="41"/>
      <c r="B14" s="10" t="s">
        <v>42</v>
      </c>
      <c r="C14" s="25">
        <f>C17+C16+C15</f>
        <v>19.478697274619595</v>
      </c>
      <c r="D14" s="25">
        <f>D17+D16+D15</f>
        <v>19.00058546050149</v>
      </c>
      <c r="E14" s="60">
        <f>E17+E16+E15</f>
        <v>16.82608843147236</v>
      </c>
      <c r="F14" s="25">
        <f t="shared" ref="F14:G14" si="0">F17+F16+F15</f>
        <v>17.655139274619597</v>
      </c>
      <c r="G14" s="25">
        <f t="shared" si="0"/>
        <v>19.419010279514499</v>
      </c>
      <c r="H14" s="16"/>
      <c r="J14" s="36"/>
      <c r="K14" s="36"/>
      <c r="M14" s="39"/>
    </row>
    <row r="15" spans="1:13" ht="27" customHeight="1">
      <c r="A15" s="43">
        <v>1</v>
      </c>
      <c r="B15" s="42" t="s">
        <v>38</v>
      </c>
      <c r="C15" s="44">
        <f>G15</f>
        <v>0.81</v>
      </c>
      <c r="D15" s="82">
        <v>0</v>
      </c>
      <c r="E15" s="60">
        <v>0</v>
      </c>
      <c r="F15" s="44">
        <v>0.81</v>
      </c>
      <c r="G15" s="44">
        <v>0.81</v>
      </c>
      <c r="H15" s="16">
        <v>0.48</v>
      </c>
    </row>
    <row r="16" spans="1:13" s="23" customFormat="1" ht="17.25" customHeight="1">
      <c r="A16" s="45" t="s">
        <v>22</v>
      </c>
      <c r="B16" s="42" t="s">
        <v>36</v>
      </c>
      <c r="C16" s="44">
        <f t="shared" ref="C16" si="1">G16</f>
        <v>4.3499999999999996</v>
      </c>
      <c r="D16" s="82">
        <v>4.3499999999999996</v>
      </c>
      <c r="E16" s="60">
        <v>2.1800000000000002</v>
      </c>
      <c r="F16" s="46">
        <v>2.75</v>
      </c>
      <c r="G16" s="46">
        <v>4.3499999999999996</v>
      </c>
    </row>
    <row r="17" spans="1:8" s="23" customFormat="1" ht="20.25" customHeight="1">
      <c r="A17" s="47" t="s">
        <v>25</v>
      </c>
      <c r="B17" s="42" t="s">
        <v>27</v>
      </c>
      <c r="C17" s="46">
        <f>C18+C19+C21+C33+C20</f>
        <v>14.318697274619595</v>
      </c>
      <c r="D17" s="83">
        <f>D18+D19+D21+D33+D20</f>
        <v>14.650585460501492</v>
      </c>
      <c r="E17" s="61">
        <f>E18+E19+E21+E33+E20</f>
        <v>14.646088431472359</v>
      </c>
      <c r="F17" s="46">
        <f t="shared" ref="F17:G17" si="2">F18+F19+F21+F33+F20</f>
        <v>14.095139274619596</v>
      </c>
      <c r="G17" s="46">
        <f t="shared" si="2"/>
        <v>14.2590102795145</v>
      </c>
      <c r="H17" s="16"/>
    </row>
    <row r="18" spans="1:8" ht="16.5" customHeight="1">
      <c r="A18" s="47" t="s">
        <v>26</v>
      </c>
      <c r="B18" s="48" t="s">
        <v>11</v>
      </c>
      <c r="C18" s="46">
        <v>1.31</v>
      </c>
      <c r="D18" s="83">
        <v>0.57999999999999996</v>
      </c>
      <c r="E18" s="61">
        <v>0.57999999999999996</v>
      </c>
      <c r="F18" s="46">
        <v>1.31</v>
      </c>
      <c r="G18" s="46">
        <v>1.31</v>
      </c>
    </row>
    <row r="19" spans="1:8" ht="18.75" customHeight="1">
      <c r="A19" s="47" t="s">
        <v>28</v>
      </c>
      <c r="B19" s="49" t="s">
        <v>12</v>
      </c>
      <c r="C19" s="46">
        <v>0.62</v>
      </c>
      <c r="D19" s="83">
        <v>0.62</v>
      </c>
      <c r="E19" s="61">
        <v>0.62</v>
      </c>
      <c r="F19" s="46">
        <v>0.62</v>
      </c>
      <c r="G19" s="46">
        <v>0.62</v>
      </c>
    </row>
    <row r="20" spans="1:8" s="33" customFormat="1" ht="18.75" customHeight="1">
      <c r="A20" s="47" t="s">
        <v>29</v>
      </c>
      <c r="B20" s="50" t="s">
        <v>35</v>
      </c>
      <c r="C20" s="46">
        <f>C11*35/C5</f>
        <v>0.59550297097086613</v>
      </c>
      <c r="D20" s="83">
        <v>0.6</v>
      </c>
      <c r="E20" s="61">
        <f>C11*35/C5</f>
        <v>0.59550297097086613</v>
      </c>
      <c r="F20" s="46">
        <f>C11*35/C5</f>
        <v>0.59550297097086613</v>
      </c>
      <c r="G20" s="46">
        <f>C11*35/C5</f>
        <v>0.59550297097086613</v>
      </c>
    </row>
    <row r="21" spans="1:8" ht="30">
      <c r="A21" s="47" t="s">
        <v>39</v>
      </c>
      <c r="B21" s="42" t="s">
        <v>13</v>
      </c>
      <c r="C21" s="46">
        <f>C22+C28+C29+C31+C32</f>
        <v>9.8405854605014937</v>
      </c>
      <c r="D21" s="83">
        <f>D22+D28+D29+D31+D32</f>
        <v>10.900585460501494</v>
      </c>
      <c r="E21" s="61">
        <f>E22+E28+E29+E31+E32</f>
        <v>10.900585460501494</v>
      </c>
      <c r="F21" s="46">
        <f t="shared" ref="F21:G21" si="3">F22+F28+F29+F31+F32</f>
        <v>9.7828054605014945</v>
      </c>
      <c r="G21" s="46">
        <f t="shared" si="3"/>
        <v>9.7863245558604977</v>
      </c>
    </row>
    <row r="22" spans="1:8" ht="60">
      <c r="A22" s="67"/>
      <c r="B22" s="11" t="s">
        <v>24</v>
      </c>
      <c r="C22" s="22">
        <f>F22*1.006</f>
        <v>3.2192000000000003</v>
      </c>
      <c r="D22" s="84">
        <v>3.2192000000000003</v>
      </c>
      <c r="E22" s="62">
        <v>3.2192000000000003</v>
      </c>
      <c r="F22" s="22">
        <v>3.2</v>
      </c>
      <c r="G22" s="22">
        <f>G23+G24+G25+G26+G27</f>
        <v>3.2035190953590034</v>
      </c>
    </row>
    <row r="23" spans="1:8" hidden="1">
      <c r="A23" s="68"/>
      <c r="B23" s="12" t="s">
        <v>14</v>
      </c>
      <c r="C23" s="22">
        <f t="shared" ref="C23:C29" si="4">F23*1.006</f>
        <v>0</v>
      </c>
      <c r="D23" s="84">
        <v>0</v>
      </c>
      <c r="E23" s="62">
        <v>0</v>
      </c>
      <c r="F23" s="51"/>
      <c r="G23" s="51">
        <f>1000/C5</f>
        <v>0.2617595476795016</v>
      </c>
    </row>
    <row r="24" spans="1:8" hidden="1">
      <c r="A24" s="68"/>
      <c r="B24" s="13" t="s">
        <v>15</v>
      </c>
      <c r="C24" s="22">
        <f t="shared" si="4"/>
        <v>0</v>
      </c>
      <c r="D24" s="84">
        <v>0</v>
      </c>
      <c r="E24" s="62">
        <v>0</v>
      </c>
      <c r="F24" s="32"/>
      <c r="G24" s="32">
        <f>1000/C5+0.01</f>
        <v>0.27175954767950161</v>
      </c>
    </row>
    <row r="25" spans="1:8" hidden="1">
      <c r="A25" s="68"/>
      <c r="B25" s="13" t="s">
        <v>16</v>
      </c>
      <c r="C25" s="22">
        <f t="shared" si="4"/>
        <v>0</v>
      </c>
      <c r="D25" s="84">
        <v>0</v>
      </c>
      <c r="E25" s="62">
        <v>0</v>
      </c>
      <c r="F25" s="22"/>
      <c r="G25" s="32">
        <v>0.15</v>
      </c>
    </row>
    <row r="26" spans="1:8" hidden="1">
      <c r="A26" s="68"/>
      <c r="B26" s="13" t="s">
        <v>31</v>
      </c>
      <c r="C26" s="22">
        <f t="shared" si="4"/>
        <v>0</v>
      </c>
      <c r="D26" s="84">
        <v>0</v>
      </c>
      <c r="E26" s="62">
        <v>0</v>
      </c>
      <c r="F26" s="22"/>
      <c r="G26" s="32">
        <v>1.29</v>
      </c>
    </row>
    <row r="27" spans="1:8" hidden="1">
      <c r="A27" s="68"/>
      <c r="B27" s="52" t="s">
        <v>17</v>
      </c>
      <c r="C27" s="22">
        <f t="shared" si="4"/>
        <v>0</v>
      </c>
      <c r="D27" s="84">
        <v>0</v>
      </c>
      <c r="E27" s="62">
        <v>0</v>
      </c>
      <c r="F27" s="22"/>
      <c r="G27" s="53">
        <v>1.23</v>
      </c>
    </row>
    <row r="28" spans="1:8" ht="51" customHeight="1">
      <c r="A28" s="68"/>
      <c r="B28" s="11" t="s">
        <v>18</v>
      </c>
      <c r="C28" s="22">
        <f t="shared" si="4"/>
        <v>2.2534400000000003</v>
      </c>
      <c r="D28" s="84">
        <f>2.25344+0.33</f>
        <v>2.58344</v>
      </c>
      <c r="E28" s="62">
        <f>2.25344+0.33</f>
        <v>2.58344</v>
      </c>
      <c r="F28" s="22">
        <v>2.2400000000000002</v>
      </c>
      <c r="G28" s="32">
        <v>2.2400000000000002</v>
      </c>
    </row>
    <row r="29" spans="1:8" ht="60">
      <c r="A29" s="68"/>
      <c r="B29" s="14" t="s">
        <v>19</v>
      </c>
      <c r="C29" s="22">
        <f t="shared" si="4"/>
        <v>4.2151400000000008</v>
      </c>
      <c r="D29" s="84">
        <f>4.21514+0.73</f>
        <v>4.9451400000000003</v>
      </c>
      <c r="E29" s="62">
        <f>4.21514+0.73</f>
        <v>4.9451400000000003</v>
      </c>
      <c r="F29" s="32">
        <v>4.1900000000000004</v>
      </c>
      <c r="G29" s="32">
        <v>4.1900000000000004</v>
      </c>
    </row>
    <row r="30" spans="1:8" hidden="1">
      <c r="A30" s="68"/>
      <c r="B30" s="15" t="s">
        <v>34</v>
      </c>
      <c r="C30" s="54">
        <v>0.3</v>
      </c>
      <c r="D30" s="85">
        <v>0.3</v>
      </c>
      <c r="E30" s="63">
        <v>0.3</v>
      </c>
      <c r="F30" s="22">
        <v>0.22</v>
      </c>
      <c r="G30" s="32">
        <v>0.22</v>
      </c>
    </row>
    <row r="31" spans="1:8" s="23" customFormat="1" ht="30">
      <c r="A31" s="68"/>
      <c r="B31" s="11" t="s">
        <v>20</v>
      </c>
      <c r="C31" s="22">
        <f>660/(5714.8+4353.5)</f>
        <v>6.5552277941658479E-2</v>
      </c>
      <c r="D31" s="84">
        <v>6.5552277941658479E-2</v>
      </c>
      <c r="E31" s="62">
        <v>6.5552277941658479E-2</v>
      </c>
      <c r="F31" s="22">
        <f t="shared" ref="F31:G31" si="5">660/(5714.8+4353.5)</f>
        <v>6.5552277941658479E-2</v>
      </c>
      <c r="G31" s="22">
        <f t="shared" si="5"/>
        <v>6.5552277941658479E-2</v>
      </c>
    </row>
    <row r="32" spans="1:8" s="23" customFormat="1">
      <c r="A32" s="69"/>
      <c r="B32" s="11" t="s">
        <v>32</v>
      </c>
      <c r="C32" s="22">
        <f>4000/C5/12</f>
        <v>8.7253182559833872E-2</v>
      </c>
      <c r="D32" s="84">
        <v>8.7253182559833872E-2</v>
      </c>
      <c r="E32" s="62">
        <v>8.7253182559833872E-2</v>
      </c>
      <c r="F32" s="22">
        <f>4000/C5/12</f>
        <v>8.7253182559833872E-2</v>
      </c>
      <c r="G32" s="22">
        <f>4000/C5/12</f>
        <v>8.7253182559833872E-2</v>
      </c>
    </row>
    <row r="33" spans="1:13" s="37" customFormat="1" ht="21" customHeight="1">
      <c r="A33" s="47" t="s">
        <v>30</v>
      </c>
      <c r="B33" s="55" t="s">
        <v>21</v>
      </c>
      <c r="C33" s="46">
        <f>(C15+C16+C18+C19+C20+C21+C34)*0.1</f>
        <v>1.9526088431472362</v>
      </c>
      <c r="D33" s="83">
        <v>1.95</v>
      </c>
      <c r="E33" s="61">
        <v>1.95</v>
      </c>
      <c r="F33" s="46">
        <f t="shared" ref="F33:G33" si="6">(F15+F16+F18+F19+F20+F21+F34)*0.1</f>
        <v>1.7868308431472362</v>
      </c>
      <c r="G33" s="46">
        <f t="shared" si="6"/>
        <v>1.9471827526831367</v>
      </c>
    </row>
    <row r="34" spans="1:13" ht="21.75" customHeight="1">
      <c r="A34" s="47" t="s">
        <v>33</v>
      </c>
      <c r="B34" s="38" t="s">
        <v>23</v>
      </c>
      <c r="C34" s="31">
        <v>2</v>
      </c>
      <c r="D34" s="31">
        <v>2</v>
      </c>
      <c r="E34" s="61">
        <v>2</v>
      </c>
      <c r="F34" s="31">
        <v>2</v>
      </c>
      <c r="G34" s="31">
        <v>2</v>
      </c>
    </row>
    <row r="35" spans="1:13" ht="24.75" customHeight="1">
      <c r="A35" s="20"/>
      <c r="B35" s="21" t="s">
        <v>45</v>
      </c>
      <c r="C35" s="9">
        <f>C16+C15+C17+C34</f>
        <v>21.478697274619595</v>
      </c>
      <c r="D35" s="82">
        <f>D16+D15+D17+D34</f>
        <v>21.00058546050149</v>
      </c>
      <c r="E35" s="60">
        <f>E16+E15+E17+E34</f>
        <v>18.82608843147236</v>
      </c>
      <c r="F35" s="9">
        <f>F16+F15+F17+F34</f>
        <v>19.655139274619597</v>
      </c>
      <c r="G35" s="9">
        <f>G16+G15+G17+G34</f>
        <v>21.419010279514502</v>
      </c>
      <c r="H35" s="16"/>
      <c r="J35" s="36"/>
      <c r="K35" s="36"/>
      <c r="M35" s="39"/>
    </row>
    <row r="38" spans="1:13">
      <c r="B38" t="s">
        <v>40</v>
      </c>
      <c r="C38" s="2"/>
      <c r="D38" s="86"/>
      <c r="E38" s="64"/>
      <c r="F38" s="2"/>
      <c r="G38" s="2"/>
      <c r="H38" s="16"/>
      <c r="I38" s="16"/>
      <c r="J38" s="16"/>
    </row>
  </sheetData>
  <mergeCells count="9">
    <mergeCell ref="A2:G2"/>
    <mergeCell ref="B4:G4"/>
    <mergeCell ref="A22:A32"/>
    <mergeCell ref="C5:G5"/>
    <mergeCell ref="C6:G6"/>
    <mergeCell ref="C7:G7"/>
    <mergeCell ref="C9:G9"/>
    <mergeCell ref="C10:G10"/>
    <mergeCell ref="C11:G11"/>
  </mergeCells>
  <pageMargins left="0.70866141732283472" right="0.70866141732283472" top="0.31496062992125984" bottom="0.16" header="0.31496062992125984" footer="0.31496062992125984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В.Набер. 165-1</vt:lpstr>
      <vt:lpstr>'В.Набер. 165-1'!Область_печати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2017-01-25T08:43:59Z</dcterms:modified>
</cp:coreProperties>
</file>