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В.Набер. 165-5" sheetId="2" r:id="rId1"/>
  </sheets>
  <definedNames>
    <definedName name="_xlnm.Print_Area" localSheetId="0">'В.Набер. 165-5'!$A$1:$E$38</definedName>
  </definedNames>
  <calcPr calcId="125725"/>
</workbook>
</file>

<file path=xl/calcChain.xml><?xml version="1.0" encoding="utf-8"?>
<calcChain xmlns="http://schemas.openxmlformats.org/spreadsheetml/2006/main">
  <c r="D28" i="2"/>
  <c r="D27"/>
  <c r="D23"/>
  <c r="D22"/>
  <c r="D20"/>
  <c r="D16" s="1"/>
  <c r="D13" s="1"/>
  <c r="D34" s="1"/>
  <c r="E27"/>
  <c r="K22"/>
  <c r="K23"/>
  <c r="K24"/>
  <c r="K25"/>
  <c r="K26"/>
  <c r="K29"/>
  <c r="H27"/>
  <c r="H31"/>
  <c r="H32"/>
  <c r="H14"/>
  <c r="H15"/>
  <c r="H18"/>
  <c r="H21"/>
  <c r="H28"/>
  <c r="H30"/>
  <c r="E28"/>
  <c r="H33" l="1"/>
  <c r="J14" l="1"/>
  <c r="K14" s="1"/>
  <c r="J15"/>
  <c r="K15" s="1"/>
  <c r="J18"/>
  <c r="K18" s="1"/>
  <c r="J21"/>
  <c r="K21" s="1"/>
  <c r="J27"/>
  <c r="K27" s="1"/>
  <c r="J28"/>
  <c r="K28" s="1"/>
  <c r="J30"/>
  <c r="K30" s="1"/>
  <c r="J31"/>
  <c r="K31" s="1"/>
  <c r="J32"/>
  <c r="K32" s="1"/>
  <c r="J33" l="1"/>
  <c r="K33" s="1"/>
  <c r="C5" l="1"/>
  <c r="C30" l="1"/>
  <c r="E30"/>
  <c r="C22"/>
  <c r="C23"/>
  <c r="E19"/>
  <c r="C31"/>
  <c r="C19"/>
  <c r="E22"/>
  <c r="E23"/>
  <c r="E31"/>
  <c r="C21" l="1"/>
  <c r="E21"/>
  <c r="E20" s="1"/>
  <c r="C20"/>
  <c r="C32" s="1"/>
  <c r="C16" s="1"/>
  <c r="C13" s="1"/>
  <c r="C34" s="1"/>
  <c r="E16" l="1"/>
  <c r="E13" l="1"/>
  <c r="E34" s="1"/>
</calcChain>
</file>

<file path=xl/comments1.xml><?xml version="1.0" encoding="utf-8"?>
<comments xmlns="http://schemas.openxmlformats.org/spreadsheetml/2006/main">
  <authors>
    <author>Автор</author>
  </authors>
  <commentList>
    <comment ref="C13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 договору управления</t>
        </r>
      </text>
    </comment>
    <comment ref="D15" author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с 19.12.16 запуск второго лифта</t>
        </r>
      </text>
    </comment>
  </commentList>
</comments>
</file>

<file path=xl/sharedStrings.xml><?xml version="1.0" encoding="utf-8"?>
<sst xmlns="http://schemas.openxmlformats.org/spreadsheetml/2006/main" count="49" uniqueCount="48">
  <si>
    <t>Исходные данные</t>
  </si>
  <si>
    <t>Общая площадь, м2</t>
  </si>
  <si>
    <t xml:space="preserve">  в т.ч.жилая, м2</t>
  </si>
  <si>
    <t xml:space="preserve">  в т.ч.нежилая, м2</t>
  </si>
  <si>
    <t>кол-во этажей</t>
  </si>
  <si>
    <t>кол-во подъездов</t>
  </si>
  <si>
    <t>кол-во квартир</t>
  </si>
  <si>
    <t>кол-во лифтов</t>
  </si>
  <si>
    <t>№
п/п</t>
  </si>
  <si>
    <t>Наименование статей затрат</t>
  </si>
  <si>
    <t>Вывоз ТБО</t>
  </si>
  <si>
    <t>Аварийно-диспетчерское обслуживание</t>
  </si>
  <si>
    <t>Техническое обслуживание и санитарное содержание                                                                                                                                                                                              общего имущества</t>
  </si>
  <si>
    <t>в т.ч.обслуживание теплового узла специализированной организацией</t>
  </si>
  <si>
    <t>в т.ч.материалы</t>
  </si>
  <si>
    <t>в т.ч.содержание внутридомового   электрооборудования</t>
  </si>
  <si>
    <t xml:space="preserve">в т.ч.содержание конструктивных элементов </t>
  </si>
  <si>
    <t xml:space="preserve">  Санитарное содержание мест общего пользования  (расходы на оплату труда уборщиков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</si>
  <si>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 xml:space="preserve">  Уборка земельного участка , входящего в состав общего имущества (расходы на оплату труда дворника с отчислениями на социальные нужды , на приобретение материалов, используемых для  обеспечения санитарного состояния многоквартирного дома)</t>
  </si>
  <si>
    <t>Содержание общедомового прибора учета тепловой энергии на отопление,                                                                                                                                                                                  ГВС и ХВС (билинговые услуги и поверка)</t>
  </si>
  <si>
    <t xml:space="preserve">Управление многоквартирным домом </t>
  </si>
  <si>
    <t>2</t>
  </si>
  <si>
    <t>Текущий ремонт общего имущества</t>
  </si>
  <si>
    <t>Содержание инженерного оборудования, электрооборудования и конструктивных элементов (расходы на оплату труда сантехника, электрика, разнорабочего   с отчислениями на социальные нужды, приобретение материалов, обслуживание теплового узла специализированной организацией)</t>
  </si>
  <si>
    <t>3</t>
  </si>
  <si>
    <t>3.1</t>
  </si>
  <si>
    <t>Содержание и техническое обслуживание</t>
  </si>
  <si>
    <t>3.2</t>
  </si>
  <si>
    <t>3.3</t>
  </si>
  <si>
    <t>3.5</t>
  </si>
  <si>
    <t xml:space="preserve">в т.ч.содержание общедомовых коммуникаций </t>
  </si>
  <si>
    <t>Дератизация, дезинсекция подвалов</t>
  </si>
  <si>
    <t>4</t>
  </si>
  <si>
    <t>в т.ч.сброс снега с крыш</t>
  </si>
  <si>
    <t>Обслуживание домофона</t>
  </si>
  <si>
    <t>Содержание и техническое обслуживание мусоропровода</t>
  </si>
  <si>
    <t>3.4</t>
  </si>
  <si>
    <t>Директор ООО "Дом - Сервис"                                                                                       В.О.Воловик</t>
  </si>
  <si>
    <t>Всего содержание и техническое обслуживание</t>
  </si>
  <si>
    <t xml:space="preserve">Расшифровка стоимости услуг                                                                                                                                                                                                                                                                                                                                                                                            по содержанию, техническому обслуживанию и ремонту общего имущества многоквартирного жилого дома  на 2016 год                                                                                                                                                                                                                   </t>
  </si>
  <si>
    <t xml:space="preserve">Руб/м2                 (ТБО факт)             </t>
  </si>
  <si>
    <r>
      <t xml:space="preserve">по адресу: </t>
    </r>
    <r>
      <rPr>
        <b/>
        <u/>
        <sz val="12"/>
        <rFont val="Calibri"/>
        <family val="2"/>
        <charset val="204"/>
        <scheme val="minor"/>
      </rPr>
      <t>ул. В.Набережная, 165-5</t>
    </r>
  </si>
  <si>
    <t>Содержание и техническое обслуживание лифтового оборудования</t>
  </si>
  <si>
    <t xml:space="preserve">Руб/м2               </t>
  </si>
  <si>
    <t>165/4</t>
  </si>
  <si>
    <t>165/5</t>
  </si>
  <si>
    <t>всего</t>
  </si>
  <si>
    <t xml:space="preserve">Управление, содержание, техническое обслуживание и текущий ремонт 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</si>
</sst>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u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u/>
      <sz val="12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4" fillId="0" borderId="0" xfId="0" applyFont="1" applyAlignment="1"/>
    <xf numFmtId="0" fontId="0" fillId="0" borderId="0" xfId="0" applyFont="1"/>
    <xf numFmtId="0" fontId="8" fillId="0" borderId="0" xfId="0" applyFont="1"/>
    <xf numFmtId="0" fontId="9" fillId="0" borderId="1" xfId="0" applyFont="1" applyBorder="1" applyAlignment="1"/>
    <xf numFmtId="0" fontId="8" fillId="0" borderId="1" xfId="0" applyFont="1" applyBorder="1"/>
    <xf numFmtId="0" fontId="9" fillId="0" borderId="1" xfId="0" applyFont="1" applyBorder="1"/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2" fontId="0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/>
    <xf numFmtId="0" fontId="3" fillId="0" borderId="0" xfId="0" applyFont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4" fillId="0" borderId="1" xfId="1" applyNumberFormat="1" applyFont="1" applyFill="1" applyBorder="1" applyAlignment="1">
      <alignment horizontal="center" vertical="center" wrapText="1"/>
    </xf>
    <xf numFmtId="2" fontId="4" fillId="0" borderId="0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2" fontId="0" fillId="0" borderId="0" xfId="0" applyNumberFormat="1" applyFont="1"/>
    <xf numFmtId="0" fontId="3" fillId="0" borderId="4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2" fontId="0" fillId="2" borderId="1" xfId="0" applyNumberForma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2" fontId="5" fillId="0" borderId="0" xfId="0" applyNumberFormat="1" applyFont="1" applyAlignment="1">
      <alignment horizontal="center" vertical="center"/>
    </xf>
    <xf numFmtId="2" fontId="8" fillId="0" borderId="0" xfId="0" applyNumberFormat="1" applyFont="1" applyBorder="1" applyAlignment="1">
      <alignment horizontal="center" vertical="center"/>
    </xf>
    <xf numFmtId="2" fontId="0" fillId="2" borderId="0" xfId="0" applyNumberFormat="1" applyFont="1" applyFill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2" fontId="16" fillId="0" borderId="1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center"/>
    </xf>
    <xf numFmtId="2" fontId="9" fillId="2" borderId="0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Border="1" applyAlignment="1">
      <alignment horizontal="center" vertical="center"/>
    </xf>
    <xf numFmtId="1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/>
    </xf>
    <xf numFmtId="2" fontId="4" fillId="2" borderId="0" xfId="1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right"/>
    </xf>
    <xf numFmtId="0" fontId="17" fillId="2" borderId="0" xfId="0" applyFont="1" applyFill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/>
    </xf>
    <xf numFmtId="2" fontId="13" fillId="2" borderId="0" xfId="1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2" fontId="13" fillId="2" borderId="0" xfId="0" applyNumberFormat="1" applyFont="1" applyFill="1" applyBorder="1" applyAlignment="1">
      <alignment horizontal="center" vertical="center" wrapText="1"/>
    </xf>
    <xf numFmtId="2" fontId="0" fillId="2" borderId="0" xfId="0" applyNumberForma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 wrapText="1"/>
    </xf>
    <xf numFmtId="2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4" fillId="4" borderId="0" xfId="0" applyFont="1" applyFill="1" applyAlignment="1">
      <alignment horizontal="right"/>
    </xf>
    <xf numFmtId="2" fontId="0" fillId="4" borderId="0" xfId="0" applyNumberFormat="1" applyFont="1" applyFill="1" applyAlignment="1">
      <alignment horizontal="center" vertical="center"/>
    </xf>
    <xf numFmtId="2" fontId="4" fillId="4" borderId="1" xfId="1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3" fillId="4" borderId="1" xfId="0" applyNumberFormat="1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0" fillId="4" borderId="0" xfId="0" applyFont="1" applyFill="1"/>
    <xf numFmtId="0" fontId="6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3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center" vertical="center"/>
    </xf>
    <xf numFmtId="1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0" xfId="0" applyFont="1" applyFill="1" applyAlignment="1">
      <alignment horizontal="right"/>
    </xf>
    <xf numFmtId="2" fontId="0" fillId="0" borderId="0" xfId="0" applyNumberFormat="1" applyFont="1" applyFill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0" fontId="0" fillId="0" borderId="0" xfId="0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zoomScaleNormal="100" workbookViewId="0">
      <selection activeCell="U28" sqref="U28"/>
    </sheetView>
  </sheetViews>
  <sheetFormatPr defaultColWidth="5" defaultRowHeight="15"/>
  <cols>
    <col min="1" max="1" width="6.5703125" style="23" customWidth="1"/>
    <col min="2" max="2" width="77.140625" style="2" customWidth="1"/>
    <col min="3" max="3" width="12.5703125" style="2" hidden="1" customWidth="1"/>
    <col min="4" max="4" width="12.85546875" style="109" customWidth="1"/>
    <col min="5" max="5" width="12.85546875" style="84" hidden="1" customWidth="1"/>
    <col min="6" max="6" width="8.85546875" style="81" hidden="1" customWidth="1"/>
    <col min="7" max="7" width="8.5703125" style="51" hidden="1" customWidth="1"/>
    <col min="8" max="8" width="11.28515625" style="15" hidden="1" customWidth="1"/>
    <col min="9" max="9" width="7.42578125" style="15" hidden="1" customWidth="1"/>
    <col min="10" max="10" width="11.140625" style="57" hidden="1" customWidth="1"/>
    <col min="11" max="11" width="11.7109375" style="72" hidden="1" customWidth="1"/>
    <col min="12" max="12" width="6.5703125" style="2" customWidth="1"/>
    <col min="13" max="16" width="5" style="2"/>
    <col min="17" max="17" width="5.42578125" style="2" customWidth="1"/>
    <col min="18" max="20" width="5.140625" style="2" customWidth="1"/>
    <col min="21" max="16384" width="5" style="2"/>
  </cols>
  <sheetData>
    <row r="1" spans="1:12">
      <c r="A1" s="16"/>
      <c r="B1" s="1"/>
      <c r="C1" s="1"/>
      <c r="D1" s="108"/>
      <c r="E1" s="83"/>
      <c r="F1" s="79"/>
      <c r="G1" s="66"/>
      <c r="H1" s="26"/>
      <c r="I1" s="49"/>
    </row>
    <row r="2" spans="1:12" ht="69.75" customHeight="1">
      <c r="A2" s="91" t="s">
        <v>39</v>
      </c>
      <c r="B2" s="91"/>
      <c r="C2" s="91"/>
      <c r="D2" s="91"/>
      <c r="E2" s="91"/>
      <c r="F2" s="80"/>
      <c r="G2" s="67"/>
    </row>
    <row r="3" spans="1:12" ht="17.25" customHeight="1">
      <c r="A3" s="16"/>
      <c r="B3" s="25" t="s">
        <v>41</v>
      </c>
      <c r="C3" s="25"/>
    </row>
    <row r="4" spans="1:12" s="3" customFormat="1" ht="15.75" hidden="1">
      <c r="A4" s="17"/>
      <c r="B4" s="92" t="s">
        <v>0</v>
      </c>
      <c r="C4" s="92"/>
      <c r="D4" s="92"/>
      <c r="E4" s="92"/>
      <c r="F4" s="60"/>
      <c r="G4" s="68"/>
      <c r="H4" s="27"/>
      <c r="I4" s="55"/>
      <c r="J4" s="58"/>
      <c r="K4" s="74"/>
    </row>
    <row r="5" spans="1:12" s="3" customFormat="1" ht="15.75" hidden="1">
      <c r="A5" s="17"/>
      <c r="B5" s="4" t="s">
        <v>1</v>
      </c>
      <c r="C5" s="96">
        <f>C6+C7</f>
        <v>4348.2</v>
      </c>
      <c r="D5" s="97"/>
      <c r="E5" s="98"/>
      <c r="F5" s="61"/>
      <c r="G5" s="62"/>
      <c r="H5" s="27"/>
      <c r="I5" s="50"/>
      <c r="J5" s="58"/>
      <c r="K5" s="74"/>
    </row>
    <row r="6" spans="1:12" s="3" customFormat="1" ht="15.75" hidden="1">
      <c r="A6" s="17"/>
      <c r="B6" s="5" t="s">
        <v>2</v>
      </c>
      <c r="C6" s="99">
        <v>4046.9</v>
      </c>
      <c r="D6" s="100"/>
      <c r="E6" s="101"/>
      <c r="F6" s="62"/>
      <c r="G6" s="62"/>
      <c r="H6" s="27"/>
      <c r="I6" s="50"/>
      <c r="J6" s="58"/>
      <c r="K6" s="74"/>
    </row>
    <row r="7" spans="1:12" s="3" customFormat="1" ht="15.75" hidden="1">
      <c r="A7" s="17"/>
      <c r="B7" s="5" t="s">
        <v>3</v>
      </c>
      <c r="C7" s="99">
        <v>301.3</v>
      </c>
      <c r="D7" s="100"/>
      <c r="E7" s="101"/>
      <c r="F7" s="62"/>
      <c r="G7" s="62"/>
      <c r="H7" s="27"/>
      <c r="I7" s="50"/>
      <c r="J7" s="58"/>
      <c r="K7" s="74"/>
    </row>
    <row r="8" spans="1:12" s="3" customFormat="1" ht="15.75" hidden="1">
      <c r="A8" s="17"/>
      <c r="B8" s="6" t="s">
        <v>4</v>
      </c>
      <c r="C8" s="102">
        <v>15</v>
      </c>
      <c r="D8" s="103"/>
      <c r="E8" s="104"/>
      <c r="F8" s="63"/>
      <c r="G8" s="63"/>
      <c r="H8" s="27"/>
      <c r="I8" s="50"/>
      <c r="J8" s="58"/>
      <c r="K8" s="74"/>
    </row>
    <row r="9" spans="1:12" s="3" customFormat="1" ht="15.75" hidden="1">
      <c r="A9" s="17"/>
      <c r="B9" s="6" t="s">
        <v>5</v>
      </c>
      <c r="C9" s="102">
        <v>1</v>
      </c>
      <c r="D9" s="103"/>
      <c r="E9" s="104"/>
      <c r="F9" s="63"/>
      <c r="G9" s="63"/>
      <c r="H9" s="27"/>
      <c r="I9" s="50"/>
      <c r="J9" s="58"/>
      <c r="K9" s="74"/>
    </row>
    <row r="10" spans="1:12" s="3" customFormat="1" ht="15.75" hidden="1">
      <c r="A10" s="17"/>
      <c r="B10" s="6" t="s">
        <v>6</v>
      </c>
      <c r="C10" s="102">
        <v>75</v>
      </c>
      <c r="D10" s="103"/>
      <c r="E10" s="104"/>
      <c r="F10" s="63"/>
      <c r="G10" s="63"/>
      <c r="H10" s="27"/>
      <c r="I10" s="50"/>
      <c r="J10" s="58"/>
      <c r="K10" s="74"/>
    </row>
    <row r="11" spans="1:12" s="3" customFormat="1" ht="15.75" hidden="1">
      <c r="A11" s="17"/>
      <c r="B11" s="6" t="s">
        <v>7</v>
      </c>
      <c r="C11" s="105">
        <v>2</v>
      </c>
      <c r="D11" s="106"/>
      <c r="E11" s="107"/>
      <c r="F11" s="64"/>
      <c r="G11" s="64"/>
      <c r="H11" s="27"/>
      <c r="I11" s="50"/>
      <c r="J11" s="58"/>
      <c r="K11" s="74"/>
    </row>
    <row r="12" spans="1:12" ht="35.25" customHeight="1">
      <c r="A12" s="18" t="s">
        <v>8</v>
      </c>
      <c r="B12" s="7" t="s">
        <v>9</v>
      </c>
      <c r="C12" s="28" t="s">
        <v>40</v>
      </c>
      <c r="D12" s="28" t="s">
        <v>43</v>
      </c>
      <c r="E12" s="85" t="s">
        <v>43</v>
      </c>
      <c r="F12" s="65"/>
      <c r="G12" s="69"/>
      <c r="H12" s="29"/>
      <c r="I12" s="56"/>
    </row>
    <row r="13" spans="1:12" ht="24.75" customHeight="1">
      <c r="A13" s="36"/>
      <c r="B13" s="9" t="s">
        <v>38</v>
      </c>
      <c r="C13" s="24">
        <f>C14+C15+C16</f>
        <v>19.650316100148725</v>
      </c>
      <c r="D13" s="24">
        <f>D14+D15+D16</f>
        <v>19.170000000000002</v>
      </c>
      <c r="E13" s="86">
        <f>E14+E15+E16</f>
        <v>17.742105545589748</v>
      </c>
      <c r="F13" s="75">
        <v>19.649999999999999</v>
      </c>
      <c r="G13" s="70"/>
      <c r="H13" s="8"/>
      <c r="I13" s="52"/>
      <c r="J13" s="59"/>
      <c r="K13" s="73"/>
      <c r="L13" s="35"/>
    </row>
    <row r="14" spans="1:12" ht="27" customHeight="1">
      <c r="A14" s="38">
        <v>1</v>
      </c>
      <c r="B14" s="37" t="s">
        <v>35</v>
      </c>
      <c r="C14" s="39">
        <v>0.86</v>
      </c>
      <c r="D14" s="110">
        <v>0</v>
      </c>
      <c r="E14" s="86">
        <v>0</v>
      </c>
      <c r="F14" s="75">
        <v>0.48</v>
      </c>
      <c r="G14" s="70">
        <v>0.86</v>
      </c>
      <c r="H14" s="8">
        <f t="shared" ref="H14:H30" si="0">G14*4348.2</f>
        <v>3739.4519999999998</v>
      </c>
      <c r="I14" s="52">
        <v>0.68</v>
      </c>
      <c r="J14" s="59">
        <f t="shared" ref="J14:J32" si="1">I14*4356.8</f>
        <v>2962.6240000000003</v>
      </c>
      <c r="K14" s="59">
        <f>H14+J14</f>
        <v>6702.076</v>
      </c>
    </row>
    <row r="15" spans="1:12" s="22" customFormat="1" ht="17.25" customHeight="1">
      <c r="A15" s="40" t="s">
        <v>21</v>
      </c>
      <c r="B15" s="37" t="s">
        <v>42</v>
      </c>
      <c r="C15" s="39">
        <v>3.85</v>
      </c>
      <c r="D15" s="110">
        <v>3.85</v>
      </c>
      <c r="E15" s="86">
        <v>2.42</v>
      </c>
      <c r="F15" s="75"/>
      <c r="G15" s="70">
        <v>2.2599999999999998</v>
      </c>
      <c r="H15" s="8">
        <f t="shared" si="0"/>
        <v>9826.9319999999989</v>
      </c>
      <c r="I15" s="53">
        <v>2.2599999999999998</v>
      </c>
      <c r="J15" s="59">
        <f t="shared" si="1"/>
        <v>9846.3679999999986</v>
      </c>
      <c r="K15" s="59">
        <f t="shared" ref="K15:K33" si="2">H15+J15</f>
        <v>19673.299999999996</v>
      </c>
    </row>
    <row r="16" spans="1:12" s="22" customFormat="1" ht="20.25" customHeight="1">
      <c r="A16" s="42" t="s">
        <v>24</v>
      </c>
      <c r="B16" s="37" t="s">
        <v>26</v>
      </c>
      <c r="C16" s="41">
        <f>C17+C18+C20+C32+C19</f>
        <v>14.940316100148724</v>
      </c>
      <c r="D16" s="111">
        <f>D17+D18+D20+D32+D19</f>
        <v>15.32</v>
      </c>
      <c r="E16" s="87">
        <f>E17+E18+E20+E32+E19</f>
        <v>15.322105545589748</v>
      </c>
      <c r="F16" s="76"/>
      <c r="G16" s="53"/>
      <c r="H16" s="8"/>
      <c r="I16" s="52"/>
      <c r="J16" s="59"/>
      <c r="K16" s="59"/>
    </row>
    <row r="17" spans="1:11" ht="16.5" customHeight="1">
      <c r="A17" s="42" t="s">
        <v>25</v>
      </c>
      <c r="B17" s="43" t="s">
        <v>10</v>
      </c>
      <c r="C17" s="41">
        <v>1.31</v>
      </c>
      <c r="D17" s="111">
        <v>0.57999999999999996</v>
      </c>
      <c r="E17" s="87">
        <v>0.57999999999999996</v>
      </c>
      <c r="F17" s="76"/>
      <c r="G17" s="53"/>
      <c r="H17" s="8"/>
      <c r="I17" s="52"/>
      <c r="J17" s="59"/>
      <c r="K17" s="59"/>
    </row>
    <row r="18" spans="1:11" ht="18.75" customHeight="1">
      <c r="A18" s="42" t="s">
        <v>27</v>
      </c>
      <c r="B18" s="44" t="s">
        <v>11</v>
      </c>
      <c r="C18" s="41">
        <v>0.62</v>
      </c>
      <c r="D18" s="111">
        <v>0.62</v>
      </c>
      <c r="E18" s="87">
        <v>0.62</v>
      </c>
      <c r="F18" s="76"/>
      <c r="G18" s="53">
        <v>0.62</v>
      </c>
      <c r="H18" s="8">
        <f t="shared" si="0"/>
        <v>2695.884</v>
      </c>
      <c r="I18" s="52">
        <v>0.62</v>
      </c>
      <c r="J18" s="59">
        <f t="shared" si="1"/>
        <v>2701.2159999999999</v>
      </c>
      <c r="K18" s="59">
        <f t="shared" si="2"/>
        <v>5397.1</v>
      </c>
    </row>
    <row r="19" spans="1:11" s="32" customFormat="1" ht="18.75" customHeight="1">
      <c r="A19" s="42" t="s">
        <v>28</v>
      </c>
      <c r="B19" s="45" t="s">
        <v>34</v>
      </c>
      <c r="C19" s="41">
        <f>C10*35/C5</f>
        <v>0.60369808196495101</v>
      </c>
      <c r="D19" s="111">
        <v>0.6</v>
      </c>
      <c r="E19" s="87">
        <f>C10*35/C5</f>
        <v>0.60369808196495101</v>
      </c>
      <c r="F19" s="76"/>
      <c r="G19" s="53"/>
      <c r="H19" s="8"/>
      <c r="I19" s="54"/>
      <c r="J19" s="59"/>
      <c r="K19" s="59"/>
    </row>
    <row r="20" spans="1:11" ht="30">
      <c r="A20" s="42" t="s">
        <v>36</v>
      </c>
      <c r="B20" s="37" t="s">
        <v>12</v>
      </c>
      <c r="C20" s="41">
        <f>C21+C27+C28+C30+C31</f>
        <v>10.438407463624797</v>
      </c>
      <c r="D20" s="111">
        <f>D21+D27+D28+D30+D31</f>
        <v>11.55</v>
      </c>
      <c r="E20" s="87">
        <f>E21+E27+E28+E30+E31</f>
        <v>11.548407463624796</v>
      </c>
      <c r="F20" s="76"/>
      <c r="G20" s="53"/>
      <c r="H20" s="8"/>
      <c r="I20" s="52"/>
      <c r="J20" s="59"/>
      <c r="K20" s="59"/>
    </row>
    <row r="21" spans="1:11" ht="60">
      <c r="A21" s="93"/>
      <c r="B21" s="10" t="s">
        <v>23</v>
      </c>
      <c r="C21" s="21">
        <f>SUM(C22:C26)</f>
        <v>3.2099604434018678</v>
      </c>
      <c r="D21" s="112">
        <v>3.21</v>
      </c>
      <c r="E21" s="88">
        <f>SUM(E22:E26)</f>
        <v>3.2099604434018678</v>
      </c>
      <c r="F21" s="77"/>
      <c r="G21" s="21">
        <v>3.21</v>
      </c>
      <c r="H21" s="8">
        <f t="shared" si="0"/>
        <v>13957.722</v>
      </c>
      <c r="I21" s="52">
        <v>3.01</v>
      </c>
      <c r="J21" s="59">
        <f t="shared" si="1"/>
        <v>13113.967999999999</v>
      </c>
      <c r="K21" s="59">
        <f t="shared" si="2"/>
        <v>27071.69</v>
      </c>
    </row>
    <row r="22" spans="1:11" hidden="1">
      <c r="A22" s="94"/>
      <c r="B22" s="11" t="s">
        <v>13</v>
      </c>
      <c r="C22" s="21">
        <f>1000/C5</f>
        <v>0.22998022170093374</v>
      </c>
      <c r="D22" s="112" t="e">
        <f>1000/B5</f>
        <v>#VALUE!</v>
      </c>
      <c r="E22" s="88">
        <f>1000/C5</f>
        <v>0.22998022170093374</v>
      </c>
      <c r="F22" s="77"/>
      <c r="G22" s="21"/>
      <c r="H22" s="8"/>
      <c r="I22" s="52"/>
      <c r="J22" s="59"/>
      <c r="K22" s="59">
        <f t="shared" si="2"/>
        <v>0</v>
      </c>
    </row>
    <row r="23" spans="1:11" hidden="1">
      <c r="A23" s="94"/>
      <c r="B23" s="12" t="s">
        <v>14</v>
      </c>
      <c r="C23" s="21">
        <f>1000/C5</f>
        <v>0.22998022170093374</v>
      </c>
      <c r="D23" s="112" t="e">
        <f>1000/B5</f>
        <v>#VALUE!</v>
      </c>
      <c r="E23" s="88">
        <f>1000/C5</f>
        <v>0.22998022170093374</v>
      </c>
      <c r="F23" s="77"/>
      <c r="G23" s="21"/>
      <c r="H23" s="8"/>
      <c r="I23" s="52"/>
      <c r="J23" s="59"/>
      <c r="K23" s="59">
        <f t="shared" si="2"/>
        <v>0</v>
      </c>
    </row>
    <row r="24" spans="1:11" hidden="1">
      <c r="A24" s="94"/>
      <c r="B24" s="12" t="s">
        <v>15</v>
      </c>
      <c r="C24" s="21">
        <v>0.16</v>
      </c>
      <c r="D24" s="112">
        <v>0.16</v>
      </c>
      <c r="E24" s="88">
        <v>0.16</v>
      </c>
      <c r="F24" s="77"/>
      <c r="G24" s="21"/>
      <c r="H24" s="8"/>
      <c r="I24" s="52"/>
      <c r="J24" s="59"/>
      <c r="K24" s="59">
        <f t="shared" si="2"/>
        <v>0</v>
      </c>
    </row>
    <row r="25" spans="1:11" hidden="1">
      <c r="A25" s="94"/>
      <c r="B25" s="12" t="s">
        <v>30</v>
      </c>
      <c r="C25" s="21">
        <v>1.35</v>
      </c>
      <c r="D25" s="112">
        <v>1.35</v>
      </c>
      <c r="E25" s="88">
        <v>1.35</v>
      </c>
      <c r="F25" s="77"/>
      <c r="G25" s="21"/>
      <c r="H25" s="8"/>
      <c r="I25" s="52"/>
      <c r="J25" s="59"/>
      <c r="K25" s="59">
        <f t="shared" si="2"/>
        <v>0</v>
      </c>
    </row>
    <row r="26" spans="1:11" hidden="1">
      <c r="A26" s="94"/>
      <c r="B26" s="46" t="s">
        <v>16</v>
      </c>
      <c r="C26" s="21">
        <v>1.24</v>
      </c>
      <c r="D26" s="112">
        <v>1.24</v>
      </c>
      <c r="E26" s="88">
        <v>1.24</v>
      </c>
      <c r="F26" s="77"/>
      <c r="G26" s="21"/>
      <c r="H26" s="8"/>
      <c r="I26" s="52"/>
      <c r="J26" s="59"/>
      <c r="K26" s="59">
        <f t="shared" si="2"/>
        <v>0</v>
      </c>
    </row>
    <row r="27" spans="1:11" ht="51" customHeight="1">
      <c r="A27" s="94"/>
      <c r="B27" s="10" t="s">
        <v>17</v>
      </c>
      <c r="C27" s="21">
        <v>2.33</v>
      </c>
      <c r="D27" s="112">
        <f>2.33+0.38</f>
        <v>2.71</v>
      </c>
      <c r="E27" s="88">
        <f>2.33+0.38</f>
        <v>2.71</v>
      </c>
      <c r="F27" s="77"/>
      <c r="G27" s="21">
        <v>2.33</v>
      </c>
      <c r="H27" s="8">
        <f>G27*4348.2</f>
        <v>10131.306</v>
      </c>
      <c r="I27" s="52">
        <v>2.29</v>
      </c>
      <c r="J27" s="59">
        <f t="shared" si="1"/>
        <v>9977.0720000000001</v>
      </c>
      <c r="K27" s="59">
        <f t="shared" si="2"/>
        <v>20108.378000000001</v>
      </c>
    </row>
    <row r="28" spans="1:11" ht="60">
      <c r="A28" s="94"/>
      <c r="B28" s="13" t="s">
        <v>18</v>
      </c>
      <c r="C28" s="21">
        <v>4.67</v>
      </c>
      <c r="D28" s="112">
        <f>4.67+0.73</f>
        <v>5.4</v>
      </c>
      <c r="E28" s="88">
        <f>4.67+0.73</f>
        <v>5.4</v>
      </c>
      <c r="F28" s="77"/>
      <c r="G28" s="21">
        <v>4.67</v>
      </c>
      <c r="H28" s="8">
        <f t="shared" si="0"/>
        <v>20306.093999999997</v>
      </c>
      <c r="I28" s="52">
        <v>4.67</v>
      </c>
      <c r="J28" s="59">
        <f t="shared" si="1"/>
        <v>20346.256000000001</v>
      </c>
      <c r="K28" s="59">
        <f t="shared" si="2"/>
        <v>40652.35</v>
      </c>
    </row>
    <row r="29" spans="1:11" hidden="1">
      <c r="A29" s="94"/>
      <c r="B29" s="14" t="s">
        <v>33</v>
      </c>
      <c r="C29" s="47">
        <v>0</v>
      </c>
      <c r="D29" s="113">
        <v>0</v>
      </c>
      <c r="E29" s="89">
        <v>0</v>
      </c>
      <c r="F29" s="78"/>
      <c r="G29" s="53"/>
      <c r="H29" s="8"/>
      <c r="I29" s="52"/>
      <c r="J29" s="59"/>
      <c r="K29" s="59">
        <f t="shared" si="2"/>
        <v>0</v>
      </c>
    </row>
    <row r="30" spans="1:11" s="22" customFormat="1" ht="30">
      <c r="A30" s="94"/>
      <c r="B30" s="10" t="s">
        <v>19</v>
      </c>
      <c r="C30" s="21">
        <f>660/C5</f>
        <v>0.15178694632261627</v>
      </c>
      <c r="D30" s="112">
        <v>0.15</v>
      </c>
      <c r="E30" s="88">
        <f>660/C5</f>
        <v>0.15178694632261627</v>
      </c>
      <c r="F30" s="77"/>
      <c r="G30" s="21">
        <v>0.7</v>
      </c>
      <c r="H30" s="8">
        <f t="shared" si="0"/>
        <v>3043.74</v>
      </c>
      <c r="I30" s="53">
        <v>0.7</v>
      </c>
      <c r="J30" s="59">
        <f t="shared" si="1"/>
        <v>3049.7599999999998</v>
      </c>
      <c r="K30" s="59">
        <f t="shared" si="2"/>
        <v>6093.5</v>
      </c>
    </row>
    <row r="31" spans="1:11" s="22" customFormat="1">
      <c r="A31" s="95"/>
      <c r="B31" s="10" t="s">
        <v>31</v>
      </c>
      <c r="C31" s="21">
        <f>4000/C5/12</f>
        <v>7.6660073900311251E-2</v>
      </c>
      <c r="D31" s="112">
        <v>0.08</v>
      </c>
      <c r="E31" s="88">
        <f>4000/C5/12</f>
        <v>7.6660073900311251E-2</v>
      </c>
      <c r="F31" s="77"/>
      <c r="G31" s="21">
        <v>0.08</v>
      </c>
      <c r="H31" s="8">
        <f>G31*4348.2</f>
        <v>347.85599999999999</v>
      </c>
      <c r="I31" s="53">
        <v>7.6508752601297594E-2</v>
      </c>
      <c r="J31" s="59">
        <f t="shared" si="1"/>
        <v>333.33333333333337</v>
      </c>
      <c r="K31" s="59">
        <f t="shared" si="2"/>
        <v>681.18933333333337</v>
      </c>
    </row>
    <row r="32" spans="1:11" s="33" customFormat="1" ht="21" customHeight="1">
      <c r="A32" s="42" t="s">
        <v>29</v>
      </c>
      <c r="B32" s="48" t="s">
        <v>20</v>
      </c>
      <c r="C32" s="41">
        <f>(C14+C15+C17+C18+C19+C20+C33)*0.1</f>
        <v>1.968210554558975</v>
      </c>
      <c r="D32" s="111">
        <v>1.97</v>
      </c>
      <c r="E32" s="87">
        <v>1.97</v>
      </c>
      <c r="F32" s="76"/>
      <c r="G32" s="53">
        <v>1.97</v>
      </c>
      <c r="H32" s="8">
        <f>G32*4348.2</f>
        <v>8565.9539999999997</v>
      </c>
      <c r="I32" s="52">
        <v>1.9130001224140043</v>
      </c>
      <c r="J32" s="59">
        <f t="shared" si="1"/>
        <v>8334.5589333333337</v>
      </c>
      <c r="K32" s="59">
        <f t="shared" si="2"/>
        <v>16900.512933333332</v>
      </c>
    </row>
    <row r="33" spans="1:12" ht="21.75" customHeight="1">
      <c r="A33" s="31" t="s">
        <v>32</v>
      </c>
      <c r="B33" s="34" t="s">
        <v>22</v>
      </c>
      <c r="C33" s="30">
        <v>2</v>
      </c>
      <c r="D33" s="30">
        <v>2</v>
      </c>
      <c r="E33" s="87">
        <v>2</v>
      </c>
      <c r="F33" s="76"/>
      <c r="G33" s="53"/>
      <c r="H33" s="8">
        <f>SUM(H14:H32)</f>
        <v>72614.94</v>
      </c>
      <c r="I33" s="52"/>
      <c r="J33" s="8">
        <f>SUM(J14:J32)</f>
        <v>70665.156266666672</v>
      </c>
      <c r="K33" s="59">
        <f t="shared" si="2"/>
        <v>143280.09626666666</v>
      </c>
    </row>
    <row r="34" spans="1:12" ht="33" customHeight="1">
      <c r="A34" s="19"/>
      <c r="B34" s="20" t="s">
        <v>47</v>
      </c>
      <c r="C34" s="8">
        <f>C13+C33</f>
        <v>21.650316100148725</v>
      </c>
      <c r="D34" s="110">
        <f>D13+D33</f>
        <v>21.17</v>
      </c>
      <c r="E34" s="86">
        <f>E13+E33</f>
        <v>19.742105545589748</v>
      </c>
      <c r="F34" s="75"/>
      <c r="G34" s="70"/>
      <c r="H34" s="71" t="s">
        <v>45</v>
      </c>
      <c r="I34" s="52"/>
      <c r="J34" s="71" t="s">
        <v>44</v>
      </c>
      <c r="K34" s="73" t="s">
        <v>46</v>
      </c>
      <c r="L34" s="35"/>
    </row>
    <row r="37" spans="1:12">
      <c r="B37" t="s">
        <v>37</v>
      </c>
      <c r="C37"/>
      <c r="D37" s="114"/>
      <c r="E37" s="90"/>
      <c r="F37" s="82"/>
      <c r="G37" s="22"/>
    </row>
  </sheetData>
  <mergeCells count="10">
    <mergeCell ref="A2:E2"/>
    <mergeCell ref="B4:E4"/>
    <mergeCell ref="A21:A31"/>
    <mergeCell ref="C5:E5"/>
    <mergeCell ref="C6:E6"/>
    <mergeCell ref="C7:E7"/>
    <mergeCell ref="C9:E9"/>
    <mergeCell ref="C10:E10"/>
    <mergeCell ref="C11:E11"/>
    <mergeCell ref="C8:E8"/>
  </mergeCells>
  <pageMargins left="0.39370078740157483" right="0.70866141732283472" top="0.31496062992125984" bottom="0.15748031496062992" header="0.31496062992125984" footer="0.31496062992125984"/>
  <pageSetup paperSize="9" scale="9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В.Набер. 165-5</vt:lpstr>
      <vt:lpstr>'В.Набер. 165-5'!Область_печати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2017-01-25T08:46:56Z</dcterms:modified>
</cp:coreProperties>
</file>