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2014 год" sheetId="2" r:id="rId1"/>
    <sheet name="информация о стоимости 2014" sheetId="3" r:id="rId2"/>
  </sheets>
  <calcPr calcId="144525"/>
</workbook>
</file>

<file path=xl/calcChain.xml><?xml version="1.0" encoding="utf-8"?>
<calcChain xmlns="http://schemas.openxmlformats.org/spreadsheetml/2006/main">
  <c r="G14" i="2" l="1"/>
  <c r="G17" i="2"/>
  <c r="G16" i="2"/>
  <c r="G15" i="2"/>
  <c r="J13" i="2" l="1"/>
  <c r="J68" i="2"/>
  <c r="B49" i="2"/>
  <c r="D39" i="2" l="1"/>
  <c r="B40" i="2" s="1"/>
  <c r="B56" i="2" s="1"/>
  <c r="K25" i="2" l="1"/>
  <c r="K30" i="2" l="1"/>
  <c r="K33" i="2" l="1"/>
  <c r="K32" i="2"/>
  <c r="K29" i="2"/>
  <c r="K28" i="2"/>
  <c r="K27" i="2" l="1"/>
  <c r="K26" i="2"/>
  <c r="K35" i="2" l="1"/>
  <c r="G7" i="2" l="1"/>
  <c r="K36" i="2" l="1"/>
  <c r="I7" i="2"/>
  <c r="B6" i="2"/>
  <c r="A20" i="2" l="1"/>
  <c r="K37" i="2" l="1"/>
  <c r="G39" i="2" s="1"/>
  <c r="J69" i="2" l="1"/>
  <c r="C70" i="2" s="1"/>
  <c r="G70" i="2" s="1"/>
  <c r="F51" i="2" s="1"/>
</calcChain>
</file>

<file path=xl/sharedStrings.xml><?xml version="1.0" encoding="utf-8"?>
<sst xmlns="http://schemas.openxmlformats.org/spreadsheetml/2006/main" count="223" uniqueCount="169">
  <si>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</si>
  <si>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</si>
  <si>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</si>
  <si>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</si>
  <si>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</si>
  <si>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</si>
  <si>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</si>
  <si>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</si>
  <si>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руб.</t>
  </si>
  <si>
    <t xml:space="preserve">   рубля   (поступило  от  жителей </t>
  </si>
  <si>
    <t>п/п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</si>
  <si>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</si>
  <si>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</si>
  <si>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</si>
  <si>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</si>
  <si>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</si>
  <si>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</si>
  <si>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</si>
  <si>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</si>
  <si>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</si>
  <si>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>ООО "УК "Альтернатива"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</si>
  <si>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</si>
  <si>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</si>
  <si>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шт.</t>
  </si>
  <si>
    <t>3.  Плата за текущий ремонт, начисленная в размере</t>
  </si>
  <si>
    <t>по дому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</si>
  <si>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</si>
  <si>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</si>
  <si>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</si>
  <si>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</si>
  <si>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t xml:space="preserve">Перерасход(+) или экономия (-) средств текущего ремонта общего имущества многоквартирного дома по 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</si>
  <si>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</si>
  <si>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</si>
  <si>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</si>
  <si>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</si>
  <si>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Муниципальные дома</t>
  </si>
  <si>
    <t>1.</t>
  </si>
  <si>
    <t>Содержание общего имущества.</t>
  </si>
  <si>
    <t>2.</t>
  </si>
  <si>
    <t>Текущий ремонт общего имущества.</t>
  </si>
  <si>
    <t>4,74 руб./м²</t>
  </si>
  <si>
    <t>3.</t>
  </si>
  <si>
    <t>4.</t>
  </si>
  <si>
    <t>5.</t>
  </si>
  <si>
    <t>Горячее водоснабжение.</t>
  </si>
  <si>
    <t>Холодное водоснабжение.</t>
  </si>
  <si>
    <t>Водоотведение.</t>
  </si>
  <si>
    <t>5. В</t>
  </si>
  <si>
    <t>Что  с   учетом    перерасхода (+) или экономии (-)   средств   в   2013   году  в  размере</t>
  </si>
  <si>
    <t xml:space="preserve">    на</t>
  </si>
  <si>
    <t xml:space="preserve">год ,  или </t>
  </si>
  <si>
    <t xml:space="preserve">рубля          </t>
  </si>
  <si>
    <t>с  кв. метра.</t>
  </si>
  <si>
    <t>руб (</t>
  </si>
  <si>
    <t xml:space="preserve">1. В </t>
  </si>
  <si>
    <t>6. В</t>
  </si>
  <si>
    <t xml:space="preserve"> - установка новогодней елки или посадка постоянной</t>
  </si>
  <si>
    <t>Управление МКД (14%)</t>
  </si>
  <si>
    <t>301,44 руб./чел.</t>
  </si>
  <si>
    <t>74,71 руб./чел.</t>
  </si>
  <si>
    <t>116,82 руб./чел.</t>
  </si>
  <si>
    <t xml:space="preserve"> - устройство комнаты для уборщицы</t>
  </si>
  <si>
    <t xml:space="preserve"> - поверка (замена) манометров и термометров</t>
  </si>
  <si>
    <t xml:space="preserve"> - обслуживание ТП и кабельных линий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</si>
  <si>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</si>
  <si>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</si>
  <si>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        составит </t>
  </si>
  <si>
    <t>год</t>
  </si>
  <si>
    <t xml:space="preserve">      по ул.    Байкальская   за </t>
  </si>
  <si>
    <t>321</t>
  </si>
  <si>
    <t>раб.</t>
  </si>
  <si>
    <t>Ремонт линии освещения в подвале, установка розетки в тепловом пункте.</t>
  </si>
  <si>
    <t>Установка розетки в центральном тепловом пункте(33,1%).</t>
  </si>
  <si>
    <t>Техническое освидетельствование лифта.</t>
  </si>
  <si>
    <t xml:space="preserve">   321     (</t>
  </si>
  <si>
    <t>Монтаж дверной ручки на входную дверь 7 этаж.</t>
  </si>
  <si>
    <t>Электромонтажные работы в мастерской (33,1%).</t>
  </si>
  <si>
    <t>ООО "УК "Альтернатива плюс"</t>
  </si>
  <si>
    <t>М. А. Новичкова</t>
  </si>
  <si>
    <t xml:space="preserve">кв. 1 -  </t>
  </si>
  <si>
    <t xml:space="preserve">оф.5 -  </t>
  </si>
  <si>
    <t>кв.9-</t>
  </si>
  <si>
    <t>кв.12 -</t>
  </si>
  <si>
    <t>кв.24 -</t>
  </si>
  <si>
    <t>кв.37 -</t>
  </si>
  <si>
    <t>кв.38 -</t>
  </si>
  <si>
    <t>кв.46 -</t>
  </si>
  <si>
    <t>кв.48-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</si>
  <si>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</si>
  <si>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</si>
  <si>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r>
      <t>4,74 руб./м</t>
    </r>
    <r>
      <rPr>
        <sz val="11"/>
        <color theme="1"/>
        <rFont val="Calibri"/>
        <family val="2"/>
        <charset val="204"/>
      </rPr>
      <t>²</t>
    </r>
  </si>
  <si>
    <t>Отопление.</t>
  </si>
  <si>
    <t>0,019 Гкал/м²</t>
  </si>
  <si>
    <t>0,027 Гкал/м²</t>
  </si>
  <si>
    <t>241,15 руб./чел.</t>
  </si>
  <si>
    <t>59,10 руб./чел.</t>
  </si>
  <si>
    <t>6.</t>
  </si>
  <si>
    <t>93,5 руб./чел.</t>
  </si>
  <si>
    <t>Байк 321(I)</t>
  </si>
  <si>
    <t>5.             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</si>
  <si>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</si>
  <si>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</si>
  <si>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</si>
  <si>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рубля   с  кв.  метра  в  месяц;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</si>
  <si>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</si>
  <si>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</si>
  <si>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</si>
  <si>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  новым нормативам, введенным с 01 января 2013 года Приказом № 7-мпр от 27 августа 2012 года. ).</t>
  </si>
  <si>
    <t xml:space="preserve"> - замена подъездной двери</t>
  </si>
  <si>
    <t xml:space="preserve"> - монтаж видеонаблюдения</t>
  </si>
  <si>
    <t>Замена доводчика на двери 2 этажа (выход из тамбура).</t>
  </si>
  <si>
    <t>Монтаж таблички с адресом дома и количеством квартир над подъездом.</t>
  </si>
  <si>
    <t xml:space="preserve"> - передача бесхозных инженерных сетей</t>
  </si>
  <si>
    <t xml:space="preserve"> - монтаж отсечной арматуры</t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</si>
  <si>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</si>
  <si>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</si>
  <si>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</si>
  <si>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</si>
  <si>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</si>
  <si>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</si>
  <si>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</si>
  <si>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 xml:space="preserve">состоянию  на   31 декабря </t>
  </si>
  <si>
    <t>Монтаж двери вход в цокольный этаж.</t>
  </si>
  <si>
    <t>Устройство мастерской (33,1%).</t>
  </si>
  <si>
    <t>Стоимость восстановительных работ после кражи (оборудование диспетчеризации лифта).</t>
  </si>
  <si>
    <t xml:space="preserve">Замена термометров в ИТП. </t>
  </si>
  <si>
    <t>Замена манометров в ИТП.</t>
  </si>
  <si>
    <t>Описание выполняемых работ (оказываемых услуг) по содержанию общего имущества  и их стоимости в расчете на единицу измерения</t>
  </si>
  <si>
    <t>Описание содержания каждой работы (услуги)</t>
  </si>
  <si>
    <t>Результат выполнения работы (оказания услуги)</t>
  </si>
  <si>
    <t>Конструктивные особенности, техническое состояние общего имущества многоквартирного дома, определяющие выбор конкретных работ (услуг)</t>
  </si>
  <si>
    <t>Стоимость выполнения работы (оказания услуги)</t>
  </si>
  <si>
    <t>Единица измерения</t>
  </si>
  <si>
    <t>Периодичность выполнения работы (оказания услуги)</t>
  </si>
  <si>
    <t>Гарантийный срок</t>
  </si>
  <si>
    <t>Аварийно-диспетчерское обслуживание</t>
  </si>
  <si>
    <t xml:space="preserve"> Устранение неисправностей аварийного характера. Надлежащее оформление принятой заявки и контроль за ее исполнением</t>
  </si>
  <si>
    <t>Круглосуточно</t>
  </si>
  <si>
    <t>Не предусмотрен</t>
  </si>
  <si>
    <t>Работы по содержанию мест общего пользования, входящих в состав общего имущества</t>
  </si>
  <si>
    <t>Надлежащее санитарное состояние мест общего пользования</t>
  </si>
  <si>
    <t>Наличие мест общего пользования</t>
  </si>
  <si>
    <t>Согласно графику</t>
  </si>
  <si>
    <t>Работы по содержанию придомовой территории</t>
  </si>
  <si>
    <t>Надлежащее санитарное состояние придомовой территории</t>
  </si>
  <si>
    <t>Наличие придомовой территории</t>
  </si>
  <si>
    <t>26 раз в месяц</t>
  </si>
  <si>
    <t>Работы, выполняемые в целях надлежащего содержания лифта (лифтов)</t>
  </si>
  <si>
    <t>Надлежащее техническое состояние лифта (лифтов)</t>
  </si>
  <si>
    <t>Наличие лифта (лифтов)</t>
  </si>
  <si>
    <t>В течение месяца</t>
  </si>
  <si>
    <t>Работы, выполняемые в целях надлежащего содержания конструктивных элементов дома, а также внутридомового инженерного оборудования</t>
  </si>
  <si>
    <t xml:space="preserve">Надлежащее техническое состояние </t>
  </si>
  <si>
    <t>Наличие  внутридомового инженерного оборудования</t>
  </si>
  <si>
    <t>Ежедневно (в рабочие дни)</t>
  </si>
  <si>
    <t>Работы, выполняемые в целях надлежащего содержания электрооборудования дома</t>
  </si>
  <si>
    <t>Наличие электрооборудования</t>
  </si>
  <si>
    <t>Работы по обеспечению вывоза твердых бытовых отходов</t>
  </si>
  <si>
    <t>Наличие контейнерной площадки, бункера, мусоросборника</t>
  </si>
  <si>
    <t>Ежедневно</t>
  </si>
  <si>
    <t>Услуги и работы по управлению МКД</t>
  </si>
  <si>
    <t>Байкальская, 321</t>
  </si>
  <si>
    <t>руб./кв.м. общей площади в мес.</t>
  </si>
  <si>
    <t>Начислено по содержанию за 2014 год</t>
  </si>
  <si>
    <t>руб./лифт в мес.</t>
  </si>
  <si>
    <t>руб./куб. м. вывозимых ТБО в мес.</t>
  </si>
  <si>
    <t>981 334,05 руб.</t>
  </si>
  <si>
    <t>505 829,37 руб.</t>
  </si>
  <si>
    <t>Оплачено по содержанию за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</si>
</sst>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15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2" fillId="0" borderId="0" xfId="0" applyFont="1" applyAlignment="1"/>
    <xf numFmtId="4" fontId="0" fillId="0" borderId="0" xfId="0" applyNumberFormat="1"/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0" fillId="0" borderId="0" xfId="0" applyBorder="1"/>
    <xf numFmtId="0" fontId="6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/>
    </xf>
    <xf numFmtId="4" fontId="3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4" fontId="1" fillId="0" borderId="0" xfId="0" applyNumberFormat="1" applyFont="1" applyBorder="1"/>
    <xf numFmtId="0" fontId="7" fillId="0" borderId="0" xfId="0" applyFont="1"/>
    <xf numFmtId="0" fontId="0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left"/>
    </xf>
    <xf numFmtId="4" fontId="7" fillId="0" borderId="0" xfId="0" applyNumberFormat="1" applyFont="1" applyFill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7" fillId="0" borderId="0" xfId="0" applyFont="1" applyAlignment="1">
      <alignment horizontal="right"/>
    </xf>
    <xf numFmtId="4" fontId="0" fillId="0" borderId="0" xfId="0" applyNumberFormat="1" applyFont="1"/>
    <xf numFmtId="0" fontId="0" fillId="0" borderId="0" xfId="0" applyFont="1"/>
    <xf numFmtId="0" fontId="1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4" fontId="0" fillId="0" borderId="0" xfId="0" applyNumberFormat="1" applyAlignment="1">
      <alignment horizontal="center"/>
    </xf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7" fillId="0" borderId="4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7" fillId="0" borderId="8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0" fontId="1" fillId="0" borderId="11" xfId="0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3" fillId="0" borderId="13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9" fillId="0" borderId="0" xfId="1" applyFont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center" vertical="center"/>
      <protection hidden="1"/>
    </xf>
    <xf numFmtId="0" fontId="11" fillId="0" borderId="0" xfId="1" applyFont="1" applyFill="1" applyAlignment="1" applyProtection="1">
      <alignment horizontal="center" vertical="center"/>
      <protection hidden="1"/>
    </xf>
    <xf numFmtId="0" fontId="13" fillId="2" borderId="16" xfId="2" applyFont="1" applyFill="1" applyBorder="1" applyAlignment="1" applyProtection="1">
      <alignment horizontal="center" vertical="center" wrapText="1"/>
      <protection hidden="1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4" fontId="0" fillId="0" borderId="16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1" applyFont="1" applyAlignment="1" applyProtection="1">
      <alignment horizontal="left" vertical="center"/>
      <protection hidden="1"/>
    </xf>
    <xf numFmtId="4" fontId="10" fillId="0" borderId="0" xfId="1" applyNumberFormat="1" applyFont="1" applyAlignment="1" applyProtection="1">
      <alignment horizontal="center" vertical="center"/>
      <protection hidden="1"/>
    </xf>
  </cellXfs>
  <cellStyles count="3">
    <cellStyle name="Обычный" xfId="0" builtinId="0"/>
    <cellStyle name="Обычный 16" xfId="1"/>
    <cellStyle name="Обычный 2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workbookViewId="0">
      <selection activeCell="P10" sqref="P10"/>
    </sheetView>
  </sheetViews>
  <sheetFormatPr defaultRowHeight="15" x14ac:dyDescent="0.25"/>
  <cols>
    <col min="1" max="1" width="4.42578125" customWidth="1"/>
    <col min="2" max="2" width="9.28515625" customWidth="1"/>
    <col min="3" max="3" width="11.42578125" customWidth="1"/>
    <col min="4" max="4" width="8" customWidth="1"/>
    <col min="5" max="6" width="9.28515625" customWidth="1"/>
    <col min="7" max="7" width="13.42578125" customWidth="1"/>
    <col min="8" max="8" width="5.42578125" customWidth="1"/>
    <col min="9" max="9" width="9" customWidth="1"/>
    <col min="10" max="10" width="13.140625" customWidth="1"/>
    <col min="12" max="12" width="4.42578125" customWidth="1"/>
  </cols>
  <sheetData>
    <row r="1" spans="1:12" x14ac:dyDescent="0.25">
      <c r="L1" s="23" t="s">
        <v>98</v>
      </c>
    </row>
    <row r="2" spans="1:12" ht="18.75" x14ac:dyDescent="0.3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18.75" x14ac:dyDescent="0.3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8" customHeight="1" x14ac:dyDescent="0.3">
      <c r="A4" s="1"/>
      <c r="B4" s="3"/>
      <c r="C4" s="5" t="s">
        <v>2</v>
      </c>
      <c r="D4" s="21" t="s">
        <v>69</v>
      </c>
      <c r="E4" s="18" t="s">
        <v>68</v>
      </c>
      <c r="G4" s="18"/>
      <c r="H4" s="18"/>
      <c r="I4" s="44">
        <v>2014</v>
      </c>
      <c r="J4" s="18" t="s">
        <v>67</v>
      </c>
    </row>
    <row r="5" spans="1:12" ht="13.5" customHeight="1" x14ac:dyDescent="0.3">
      <c r="A5" s="1"/>
      <c r="B5" s="3"/>
      <c r="C5" s="5"/>
      <c r="D5" s="21"/>
      <c r="E5" s="18"/>
      <c r="G5" s="18"/>
      <c r="H5" s="18"/>
      <c r="I5" s="55"/>
      <c r="J5" s="18"/>
    </row>
    <row r="6" spans="1:12" ht="21.75" customHeight="1" x14ac:dyDescent="0.25">
      <c r="A6" s="4" t="s">
        <v>54</v>
      </c>
      <c r="B6" s="2">
        <f>I4</f>
        <v>2014</v>
      </c>
      <c r="C6" t="s">
        <v>25</v>
      </c>
      <c r="D6" s="56" t="s">
        <v>74</v>
      </c>
      <c r="E6" s="32">
        <v>8084.5</v>
      </c>
      <c r="F6" t="s">
        <v>21</v>
      </c>
    </row>
    <row r="7" spans="1:12" ht="15.75" x14ac:dyDescent="0.25">
      <c r="A7" s="114">
        <v>2992686.6</v>
      </c>
      <c r="B7" s="114"/>
      <c r="C7" s="6" t="s">
        <v>3</v>
      </c>
      <c r="G7" s="25">
        <f>(A7-J8)</f>
        <v>1545948.62</v>
      </c>
      <c r="H7" s="2" t="s">
        <v>53</v>
      </c>
      <c r="I7" s="26">
        <f>(G7/A7)*100</f>
        <v>51.657551445580708</v>
      </c>
      <c r="J7" t="s">
        <v>4</v>
      </c>
    </row>
    <row r="8" spans="1:12" ht="15.75" x14ac:dyDescent="0.25">
      <c r="A8" t="s">
        <v>5</v>
      </c>
      <c r="J8" s="25">
        <v>1446737.98</v>
      </c>
      <c r="K8" t="s">
        <v>6</v>
      </c>
    </row>
    <row r="9" spans="1:12" x14ac:dyDescent="0.25">
      <c r="A9" t="s">
        <v>7</v>
      </c>
    </row>
    <row r="10" spans="1:12" x14ac:dyDescent="0.25">
      <c r="A10" s="38" t="s">
        <v>79</v>
      </c>
      <c r="B10" s="64">
        <v>23005.13</v>
      </c>
      <c r="C10" s="65" t="s">
        <v>8</v>
      </c>
      <c r="D10" s="65"/>
      <c r="E10" s="66" t="s">
        <v>82</v>
      </c>
      <c r="F10" s="64">
        <v>29572.5</v>
      </c>
      <c r="G10" s="65" t="s">
        <v>8</v>
      </c>
      <c r="H10" s="65"/>
      <c r="I10" s="67" t="s">
        <v>85</v>
      </c>
      <c r="J10" s="68">
        <v>23487.68</v>
      </c>
      <c r="K10" s="69" t="s">
        <v>8</v>
      </c>
    </row>
    <row r="11" spans="1:12" x14ac:dyDescent="0.25">
      <c r="A11" s="38" t="s">
        <v>80</v>
      </c>
      <c r="B11" s="64">
        <v>22726.66</v>
      </c>
      <c r="C11" s="65" t="s">
        <v>8</v>
      </c>
      <c r="D11" s="65"/>
      <c r="E11" s="66" t="s">
        <v>83</v>
      </c>
      <c r="F11" s="64">
        <v>24284.15</v>
      </c>
      <c r="G11" s="65" t="s">
        <v>8</v>
      </c>
      <c r="H11" s="65"/>
      <c r="I11" s="67" t="s">
        <v>86</v>
      </c>
      <c r="J11" s="68">
        <v>32111.47</v>
      </c>
      <c r="K11" s="69" t="s">
        <v>8</v>
      </c>
    </row>
    <row r="12" spans="1:12" x14ac:dyDescent="0.25">
      <c r="A12" s="38" t="s">
        <v>81</v>
      </c>
      <c r="B12" s="64">
        <v>25989.8</v>
      </c>
      <c r="C12" s="65" t="s">
        <v>8</v>
      </c>
      <c r="D12" s="65"/>
      <c r="E12" s="66" t="s">
        <v>84</v>
      </c>
      <c r="F12" s="64">
        <v>32111.47</v>
      </c>
      <c r="G12" s="65" t="s">
        <v>8</v>
      </c>
      <c r="H12" s="65"/>
      <c r="I12" s="67" t="s">
        <v>87</v>
      </c>
      <c r="J12" s="68">
        <v>36588.400000000001</v>
      </c>
      <c r="K12" s="69" t="s">
        <v>8</v>
      </c>
    </row>
    <row r="13" spans="1:12" ht="20.25" customHeight="1" x14ac:dyDescent="0.25">
      <c r="A13" t="s">
        <v>114</v>
      </c>
      <c r="J13" s="78">
        <f>G14+G15+G16+G17</f>
        <v>1446737.9800000002</v>
      </c>
      <c r="K13" s="79" t="s">
        <v>115</v>
      </c>
    </row>
    <row r="14" spans="1:12" x14ac:dyDescent="0.25">
      <c r="A14" s="80" t="s">
        <v>116</v>
      </c>
      <c r="B14" t="s">
        <v>117</v>
      </c>
      <c r="G14" s="7">
        <f>(J8*43.5/100)</f>
        <v>629331.02130000002</v>
      </c>
      <c r="H14" t="s">
        <v>8</v>
      </c>
      <c r="J14" s="2"/>
    </row>
    <row r="15" spans="1:12" x14ac:dyDescent="0.25">
      <c r="A15" s="80" t="s">
        <v>116</v>
      </c>
      <c r="B15" t="s">
        <v>118</v>
      </c>
      <c r="G15" s="7">
        <f>(J8*36.6/100)</f>
        <v>529506.10068000003</v>
      </c>
      <c r="H15" t="s">
        <v>8</v>
      </c>
      <c r="J15" s="2"/>
    </row>
    <row r="16" spans="1:12" x14ac:dyDescent="0.25">
      <c r="A16" s="80" t="s">
        <v>116</v>
      </c>
      <c r="B16" t="s">
        <v>119</v>
      </c>
      <c r="G16" s="7">
        <f>(J8*12.5/100)</f>
        <v>180842.2475</v>
      </c>
      <c r="H16" t="s">
        <v>8</v>
      </c>
      <c r="J16" s="2"/>
      <c r="K16" s="6"/>
      <c r="L16" s="56"/>
    </row>
    <row r="17" spans="1:12" x14ac:dyDescent="0.25">
      <c r="A17" s="80" t="s">
        <v>116</v>
      </c>
      <c r="B17" t="s">
        <v>120</v>
      </c>
      <c r="G17" s="7">
        <f>(J8*7.4/100)</f>
        <v>107058.61052000002</v>
      </c>
      <c r="H17" t="s">
        <v>8</v>
      </c>
      <c r="J17" s="2"/>
    </row>
    <row r="18" spans="1:12" x14ac:dyDescent="0.25">
      <c r="B18" s="27"/>
      <c r="C18" s="28"/>
      <c r="D18" s="28"/>
      <c r="E18" s="29"/>
      <c r="F18" s="27"/>
      <c r="G18" s="28"/>
      <c r="H18" s="28"/>
      <c r="I18" s="29"/>
      <c r="J18" s="27"/>
    </row>
    <row r="19" spans="1:12" x14ac:dyDescent="0.25">
      <c r="A19" s="8" t="s">
        <v>24</v>
      </c>
      <c r="G19" s="7">
        <v>47763.199999999997</v>
      </c>
      <c r="H19" t="s">
        <v>9</v>
      </c>
    </row>
    <row r="20" spans="1:12" ht="15.75" thickBot="1" x14ac:dyDescent="0.3">
      <c r="A20" s="115">
        <f>(G19*I7/100)</f>
        <v>24673.299612055602</v>
      </c>
      <c r="B20" s="115"/>
      <c r="C20" t="s">
        <v>11</v>
      </c>
    </row>
    <row r="21" spans="1:12" x14ac:dyDescent="0.25">
      <c r="A21" s="9" t="s">
        <v>2</v>
      </c>
      <c r="B21" s="88" t="s">
        <v>17</v>
      </c>
      <c r="C21" s="119"/>
      <c r="D21" s="119"/>
      <c r="E21" s="119"/>
      <c r="F21" s="119"/>
      <c r="G21" s="119"/>
      <c r="H21" s="89"/>
      <c r="I21" s="9" t="s">
        <v>15</v>
      </c>
      <c r="J21" s="11" t="s">
        <v>14</v>
      </c>
      <c r="K21" s="88" t="s">
        <v>12</v>
      </c>
      <c r="L21" s="89"/>
    </row>
    <row r="22" spans="1:12" ht="15.75" thickBot="1" x14ac:dyDescent="0.3">
      <c r="A22" s="10" t="s">
        <v>10</v>
      </c>
      <c r="B22" s="90"/>
      <c r="C22" s="91"/>
      <c r="D22" s="91"/>
      <c r="E22" s="91"/>
      <c r="F22" s="91"/>
      <c r="G22" s="91"/>
      <c r="H22" s="92"/>
      <c r="I22" s="10" t="s">
        <v>16</v>
      </c>
      <c r="J22" s="12"/>
      <c r="K22" s="93" t="s">
        <v>13</v>
      </c>
      <c r="L22" s="94"/>
    </row>
    <row r="23" spans="1:12" x14ac:dyDescent="0.25">
      <c r="A23" s="70">
        <v>1</v>
      </c>
      <c r="B23" s="81" t="s">
        <v>110</v>
      </c>
      <c r="C23" s="82"/>
      <c r="D23" s="82"/>
      <c r="E23" s="82"/>
      <c r="F23" s="82"/>
      <c r="G23" s="82"/>
      <c r="H23" s="83"/>
      <c r="I23" s="73" t="s">
        <v>23</v>
      </c>
      <c r="J23" s="74">
        <v>1</v>
      </c>
      <c r="K23" s="86">
        <v>1100</v>
      </c>
      <c r="L23" s="87"/>
    </row>
    <row r="24" spans="1:12" x14ac:dyDescent="0.25">
      <c r="A24" s="39">
        <v>2</v>
      </c>
      <c r="B24" s="81" t="s">
        <v>122</v>
      </c>
      <c r="C24" s="82"/>
      <c r="D24" s="82"/>
      <c r="E24" s="82"/>
      <c r="F24" s="82"/>
      <c r="G24" s="82"/>
      <c r="H24" s="83"/>
      <c r="I24" s="14" t="s">
        <v>23</v>
      </c>
      <c r="J24" s="40">
        <v>1</v>
      </c>
      <c r="K24" s="86">
        <v>10500</v>
      </c>
      <c r="L24" s="87"/>
    </row>
    <row r="25" spans="1:12" x14ac:dyDescent="0.25">
      <c r="A25" s="39">
        <v>3</v>
      </c>
      <c r="B25" s="95" t="s">
        <v>123</v>
      </c>
      <c r="C25" s="96"/>
      <c r="D25" s="96"/>
      <c r="E25" s="96"/>
      <c r="F25" s="96"/>
      <c r="G25" s="96"/>
      <c r="H25" s="97"/>
      <c r="I25" s="14" t="s">
        <v>23</v>
      </c>
      <c r="J25" s="57">
        <v>1</v>
      </c>
      <c r="K25" s="84">
        <f>(13000+37325.05+32372.69+29872+24990)*0.331</f>
        <v>45532.273939999999</v>
      </c>
      <c r="L25" s="85"/>
    </row>
    <row r="26" spans="1:12" x14ac:dyDescent="0.25">
      <c r="A26" s="39">
        <v>4</v>
      </c>
      <c r="B26" s="81" t="s">
        <v>111</v>
      </c>
      <c r="C26" s="82"/>
      <c r="D26" s="82"/>
      <c r="E26" s="82"/>
      <c r="F26" s="82"/>
      <c r="G26" s="82"/>
      <c r="H26" s="83"/>
      <c r="I26" s="14" t="s">
        <v>23</v>
      </c>
      <c r="J26" s="42">
        <v>1</v>
      </c>
      <c r="K26" s="86">
        <f>(420.61+908.74)/3</f>
        <v>443.11666666666662</v>
      </c>
      <c r="L26" s="87"/>
    </row>
    <row r="27" spans="1:12" x14ac:dyDescent="0.25">
      <c r="A27" s="39">
        <v>5</v>
      </c>
      <c r="B27" s="81" t="s">
        <v>124</v>
      </c>
      <c r="C27" s="82"/>
      <c r="D27" s="82"/>
      <c r="E27" s="82"/>
      <c r="F27" s="82"/>
      <c r="G27" s="82"/>
      <c r="H27" s="83"/>
      <c r="I27" s="14" t="s">
        <v>70</v>
      </c>
      <c r="J27" s="58">
        <v>1</v>
      </c>
      <c r="K27" s="86">
        <f>19882/3</f>
        <v>6627.333333333333</v>
      </c>
      <c r="L27" s="87"/>
    </row>
    <row r="28" spans="1:12" x14ac:dyDescent="0.25">
      <c r="A28" s="39">
        <v>6</v>
      </c>
      <c r="B28" s="81" t="s">
        <v>126</v>
      </c>
      <c r="C28" s="82"/>
      <c r="D28" s="82"/>
      <c r="E28" s="82"/>
      <c r="F28" s="82"/>
      <c r="G28" s="82"/>
      <c r="H28" s="83"/>
      <c r="I28" s="14" t="s">
        <v>23</v>
      </c>
      <c r="J28" s="59">
        <v>10</v>
      </c>
      <c r="K28" s="86">
        <f>(380*10)</f>
        <v>3800</v>
      </c>
      <c r="L28" s="87"/>
    </row>
    <row r="29" spans="1:12" x14ac:dyDescent="0.25">
      <c r="A29" s="39">
        <v>7</v>
      </c>
      <c r="B29" s="81" t="s">
        <v>125</v>
      </c>
      <c r="C29" s="82"/>
      <c r="D29" s="82"/>
      <c r="E29" s="82"/>
      <c r="F29" s="82"/>
      <c r="G29" s="82"/>
      <c r="H29" s="83"/>
      <c r="I29" s="14" t="s">
        <v>23</v>
      </c>
      <c r="J29" s="59">
        <v>8</v>
      </c>
      <c r="K29" s="86">
        <f>(250*8)</f>
        <v>2000</v>
      </c>
      <c r="L29" s="87"/>
    </row>
    <row r="30" spans="1:12" x14ac:dyDescent="0.25">
      <c r="A30" s="39">
        <v>8</v>
      </c>
      <c r="B30" s="81" t="s">
        <v>76</v>
      </c>
      <c r="C30" s="82"/>
      <c r="D30" s="82"/>
      <c r="E30" s="82"/>
      <c r="F30" s="82"/>
      <c r="G30" s="82"/>
      <c r="H30" s="83"/>
      <c r="I30" s="14" t="s">
        <v>23</v>
      </c>
      <c r="J30" s="62">
        <v>1</v>
      </c>
      <c r="K30" s="86">
        <f>(23290+10000)*0.331</f>
        <v>11018.99</v>
      </c>
      <c r="L30" s="87"/>
    </row>
    <row r="31" spans="1:12" ht="15.75" customHeight="1" x14ac:dyDescent="0.25">
      <c r="A31" s="39">
        <v>9</v>
      </c>
      <c r="B31" s="81" t="s">
        <v>71</v>
      </c>
      <c r="C31" s="82"/>
      <c r="D31" s="82"/>
      <c r="E31" s="82"/>
      <c r="F31" s="82"/>
      <c r="G31" s="82"/>
      <c r="H31" s="83"/>
      <c r="I31" s="14" t="s">
        <v>70</v>
      </c>
      <c r="J31" s="40">
        <v>1</v>
      </c>
      <c r="K31" s="86">
        <v>880</v>
      </c>
      <c r="L31" s="87"/>
    </row>
    <row r="32" spans="1:12" x14ac:dyDescent="0.25">
      <c r="A32" s="39">
        <v>10</v>
      </c>
      <c r="B32" s="81" t="s">
        <v>72</v>
      </c>
      <c r="C32" s="82"/>
      <c r="D32" s="82"/>
      <c r="E32" s="82"/>
      <c r="F32" s="82"/>
      <c r="G32" s="82"/>
      <c r="H32" s="83"/>
      <c r="I32" s="14" t="s">
        <v>23</v>
      </c>
      <c r="J32" s="46">
        <v>1</v>
      </c>
      <c r="K32" s="86">
        <f>496*0.331</f>
        <v>164.17600000000002</v>
      </c>
      <c r="L32" s="87"/>
    </row>
    <row r="33" spans="1:12" x14ac:dyDescent="0.25">
      <c r="A33" s="39">
        <v>11</v>
      </c>
      <c r="B33" s="81" t="s">
        <v>73</v>
      </c>
      <c r="C33" s="82"/>
      <c r="D33" s="82"/>
      <c r="E33" s="82"/>
      <c r="F33" s="82"/>
      <c r="G33" s="82"/>
      <c r="H33" s="83"/>
      <c r="I33" s="60" t="s">
        <v>23</v>
      </c>
      <c r="J33" s="61">
        <v>2</v>
      </c>
      <c r="K33" s="84">
        <f>7500*2</f>
        <v>15000</v>
      </c>
      <c r="L33" s="85"/>
    </row>
    <row r="34" spans="1:12" x14ac:dyDescent="0.25">
      <c r="A34" s="39">
        <v>12</v>
      </c>
      <c r="B34" s="116" t="s">
        <v>75</v>
      </c>
      <c r="C34" s="117"/>
      <c r="D34" s="117"/>
      <c r="E34" s="117"/>
      <c r="F34" s="117"/>
      <c r="G34" s="117"/>
      <c r="H34" s="118"/>
      <c r="I34" s="52" t="s">
        <v>23</v>
      </c>
      <c r="J34" s="54">
        <v>1</v>
      </c>
      <c r="K34" s="84">
        <v>100</v>
      </c>
      <c r="L34" s="85"/>
    </row>
    <row r="35" spans="1:12" ht="17.25" customHeight="1" x14ac:dyDescent="0.25">
      <c r="A35" s="36"/>
      <c r="B35" s="95" t="s">
        <v>18</v>
      </c>
      <c r="C35" s="96"/>
      <c r="D35" s="96"/>
      <c r="E35" s="96"/>
      <c r="F35" s="96"/>
      <c r="G35" s="96"/>
      <c r="H35" s="97"/>
      <c r="I35" s="14"/>
      <c r="J35" s="40"/>
      <c r="K35" s="86">
        <f>SUM(K23:L34)</f>
        <v>97165.889940000008</v>
      </c>
      <c r="L35" s="87"/>
    </row>
    <row r="36" spans="1:12" ht="15.75" customHeight="1" thickBot="1" x14ac:dyDescent="0.3">
      <c r="A36" s="36"/>
      <c r="B36" s="126" t="s">
        <v>57</v>
      </c>
      <c r="C36" s="127"/>
      <c r="D36" s="127"/>
      <c r="E36" s="127"/>
      <c r="F36" s="127"/>
      <c r="G36" s="127"/>
      <c r="H36" s="128"/>
      <c r="I36" s="35"/>
      <c r="J36" s="41"/>
      <c r="K36" s="129">
        <f>K35*0.14</f>
        <v>13603.224591600003</v>
      </c>
      <c r="L36" s="130"/>
    </row>
    <row r="37" spans="1:12" ht="16.5" thickBot="1" x14ac:dyDescent="0.3">
      <c r="A37" s="13"/>
      <c r="B37" s="15" t="s">
        <v>19</v>
      </c>
      <c r="C37" s="16"/>
      <c r="D37" s="16"/>
      <c r="E37" s="16"/>
      <c r="F37" s="16"/>
      <c r="G37" s="16"/>
      <c r="H37" s="17"/>
      <c r="I37" s="13"/>
      <c r="J37" s="13"/>
      <c r="K37" s="131">
        <f>SUM(K35,K36)</f>
        <v>110769.1145316</v>
      </c>
      <c r="L37" s="132"/>
    </row>
    <row r="38" spans="1:12" x14ac:dyDescent="0.25">
      <c r="A38" t="s">
        <v>30</v>
      </c>
    </row>
    <row r="39" spans="1:12" x14ac:dyDescent="0.25">
      <c r="A39" t="s">
        <v>121</v>
      </c>
      <c r="D39" s="2">
        <f>I4</f>
        <v>2014</v>
      </c>
      <c r="E39" t="s">
        <v>31</v>
      </c>
      <c r="G39" s="32">
        <f>K37-G19</f>
        <v>63005.914531600007</v>
      </c>
      <c r="H39" t="s">
        <v>32</v>
      </c>
    </row>
    <row r="40" spans="1:12" ht="15.75" thickBot="1" x14ac:dyDescent="0.3">
      <c r="A40" t="s">
        <v>47</v>
      </c>
      <c r="B40" s="2">
        <f>D39</f>
        <v>2014</v>
      </c>
      <c r="C40" t="s">
        <v>33</v>
      </c>
    </row>
    <row r="41" spans="1:12" x14ac:dyDescent="0.25">
      <c r="A41" s="33" t="s">
        <v>2</v>
      </c>
      <c r="B41" s="139" t="s">
        <v>34</v>
      </c>
      <c r="C41" s="140"/>
      <c r="D41" s="140"/>
      <c r="E41" s="140"/>
      <c r="F41" s="139" t="s">
        <v>20</v>
      </c>
      <c r="G41" s="140"/>
      <c r="H41" s="141"/>
      <c r="I41" s="139" t="s">
        <v>35</v>
      </c>
      <c r="J41" s="140"/>
      <c r="K41" s="140"/>
      <c r="L41" s="141"/>
    </row>
    <row r="42" spans="1:12" ht="15.75" thickBot="1" x14ac:dyDescent="0.3">
      <c r="A42" s="34"/>
      <c r="B42" s="107"/>
      <c r="C42" s="108"/>
      <c r="D42" s="108"/>
      <c r="E42" s="108"/>
      <c r="F42" s="107"/>
      <c r="G42" s="108"/>
      <c r="H42" s="109"/>
      <c r="I42" s="107"/>
      <c r="J42" s="108"/>
      <c r="K42" s="108"/>
      <c r="L42" s="109"/>
    </row>
    <row r="43" spans="1:12" x14ac:dyDescent="0.25">
      <c r="A43" s="71" t="s">
        <v>36</v>
      </c>
      <c r="B43" s="110" t="s">
        <v>37</v>
      </c>
      <c r="C43" s="111"/>
      <c r="D43" s="111"/>
      <c r="E43" s="112"/>
      <c r="F43" s="133" t="s">
        <v>88</v>
      </c>
      <c r="G43" s="134"/>
      <c r="H43" s="135"/>
      <c r="I43" s="136" t="s">
        <v>89</v>
      </c>
      <c r="J43" s="137"/>
      <c r="K43" s="137"/>
      <c r="L43" s="138"/>
    </row>
    <row r="44" spans="1:12" ht="17.25" customHeight="1" x14ac:dyDescent="0.25">
      <c r="A44" s="60" t="s">
        <v>38</v>
      </c>
      <c r="B44" s="98" t="s">
        <v>39</v>
      </c>
      <c r="C44" s="99"/>
      <c r="D44" s="99"/>
      <c r="E44" s="100"/>
      <c r="F44" s="101" t="s">
        <v>90</v>
      </c>
      <c r="G44" s="102"/>
      <c r="H44" s="103"/>
      <c r="I44" s="104" t="s">
        <v>40</v>
      </c>
      <c r="J44" s="105"/>
      <c r="K44" s="105"/>
      <c r="L44" s="106"/>
    </row>
    <row r="45" spans="1:12" x14ac:dyDescent="0.25">
      <c r="A45" s="60" t="s">
        <v>41</v>
      </c>
      <c r="B45" s="98" t="s">
        <v>91</v>
      </c>
      <c r="C45" s="99"/>
      <c r="D45" s="99"/>
      <c r="E45" s="100"/>
      <c r="F45" s="101" t="s">
        <v>92</v>
      </c>
      <c r="G45" s="102"/>
      <c r="H45" s="103"/>
      <c r="I45" s="104" t="s">
        <v>93</v>
      </c>
      <c r="J45" s="105"/>
      <c r="K45" s="105"/>
      <c r="L45" s="106"/>
    </row>
    <row r="46" spans="1:12" x14ac:dyDescent="0.25">
      <c r="A46" s="60" t="s">
        <v>42</v>
      </c>
      <c r="B46" s="98" t="s">
        <v>44</v>
      </c>
      <c r="C46" s="99"/>
      <c r="D46" s="99"/>
      <c r="E46" s="100"/>
      <c r="F46" s="101" t="s">
        <v>94</v>
      </c>
      <c r="G46" s="102"/>
      <c r="H46" s="103"/>
      <c r="I46" s="104" t="s">
        <v>58</v>
      </c>
      <c r="J46" s="105"/>
      <c r="K46" s="105"/>
      <c r="L46" s="106"/>
    </row>
    <row r="47" spans="1:12" ht="20.25" customHeight="1" x14ac:dyDescent="0.25">
      <c r="A47" s="60" t="s">
        <v>43</v>
      </c>
      <c r="B47" s="98" t="s">
        <v>45</v>
      </c>
      <c r="C47" s="99"/>
      <c r="D47" s="99"/>
      <c r="E47" s="100"/>
      <c r="F47" s="101" t="s">
        <v>95</v>
      </c>
      <c r="G47" s="102"/>
      <c r="H47" s="103"/>
      <c r="I47" s="104" t="s">
        <v>59</v>
      </c>
      <c r="J47" s="105"/>
      <c r="K47" s="105"/>
      <c r="L47" s="106"/>
    </row>
    <row r="48" spans="1:12" ht="15.75" thickBot="1" x14ac:dyDescent="0.3">
      <c r="A48" s="72" t="s">
        <v>96</v>
      </c>
      <c r="B48" s="120" t="s">
        <v>46</v>
      </c>
      <c r="C48" s="121"/>
      <c r="D48" s="121"/>
      <c r="E48" s="122"/>
      <c r="F48" s="123" t="s">
        <v>97</v>
      </c>
      <c r="G48" s="124"/>
      <c r="H48" s="125"/>
      <c r="I48" s="90" t="s">
        <v>60</v>
      </c>
      <c r="J48" s="91"/>
      <c r="K48" s="91"/>
      <c r="L48" s="92"/>
    </row>
    <row r="49" spans="1:11" x14ac:dyDescent="0.25">
      <c r="A49" s="75" t="s">
        <v>99</v>
      </c>
      <c r="B49" s="76">
        <f>I4+1</f>
        <v>2015</v>
      </c>
      <c r="C49" s="28" t="s">
        <v>100</v>
      </c>
      <c r="D49" s="28"/>
      <c r="E49" s="28"/>
      <c r="F49" s="28"/>
      <c r="G49" s="28"/>
      <c r="H49" s="28"/>
    </row>
    <row r="50" spans="1:11" x14ac:dyDescent="0.25">
      <c r="A50" s="63" t="s">
        <v>101</v>
      </c>
      <c r="B50" s="28"/>
      <c r="C50" s="28"/>
      <c r="D50" s="28"/>
      <c r="E50" s="28"/>
      <c r="F50" s="28"/>
      <c r="G50" s="28"/>
      <c r="H50" s="28"/>
    </row>
    <row r="51" spans="1:11" x14ac:dyDescent="0.25">
      <c r="A51" s="82" t="s">
        <v>102</v>
      </c>
      <c r="B51" s="82"/>
      <c r="C51" s="82"/>
      <c r="D51" s="82"/>
      <c r="E51" s="82"/>
      <c r="F51" s="77">
        <f>G70</f>
        <v>16.751373447077739</v>
      </c>
      <c r="G51" s="28" t="s">
        <v>103</v>
      </c>
      <c r="H51" s="28"/>
    </row>
    <row r="52" spans="1:11" x14ac:dyDescent="0.25">
      <c r="A52" s="63" t="s">
        <v>104</v>
      </c>
      <c r="B52" s="28"/>
      <c r="C52" s="28"/>
      <c r="D52" s="28"/>
      <c r="E52" s="28"/>
      <c r="F52" s="28"/>
      <c r="G52" s="28"/>
      <c r="H52" s="28"/>
    </row>
    <row r="53" spans="1:11" x14ac:dyDescent="0.25">
      <c r="A53" s="63" t="s">
        <v>105</v>
      </c>
      <c r="B53" s="28"/>
      <c r="C53" s="28"/>
      <c r="D53" s="28"/>
      <c r="E53" s="28"/>
      <c r="F53" s="28"/>
      <c r="G53" s="28"/>
      <c r="H53" s="28"/>
    </row>
    <row r="54" spans="1:11" x14ac:dyDescent="0.25">
      <c r="A54" s="63" t="s">
        <v>106</v>
      </c>
      <c r="B54" s="28"/>
      <c r="C54" s="28"/>
      <c r="D54" s="28"/>
      <c r="E54" s="28"/>
      <c r="F54" s="28"/>
      <c r="G54" s="28"/>
      <c r="H54" s="28"/>
    </row>
    <row r="55" spans="1:11" x14ac:dyDescent="0.25">
      <c r="A55" s="63" t="s">
        <v>107</v>
      </c>
      <c r="B55" s="28"/>
      <c r="C55" s="28"/>
      <c r="D55" s="28"/>
      <c r="E55" s="28"/>
      <c r="F55" s="28"/>
      <c r="G55" s="28"/>
      <c r="H55" s="28"/>
    </row>
    <row r="56" spans="1:11" x14ac:dyDescent="0.25">
      <c r="A56" s="50" t="s">
        <v>55</v>
      </c>
      <c r="B56" s="2">
        <f>B40+1</f>
        <v>2015</v>
      </c>
      <c r="C56" t="s">
        <v>26</v>
      </c>
    </row>
    <row r="57" spans="1:11" x14ac:dyDescent="0.25">
      <c r="A57" s="30" t="s">
        <v>27</v>
      </c>
    </row>
    <row r="58" spans="1:11" x14ac:dyDescent="0.25">
      <c r="A58" s="53" t="s">
        <v>61</v>
      </c>
      <c r="J58" s="19">
        <v>30000</v>
      </c>
      <c r="K58" t="s">
        <v>8</v>
      </c>
    </row>
    <row r="59" spans="1:11" ht="15.75" customHeight="1" x14ac:dyDescent="0.25">
      <c r="A59" s="53" t="s">
        <v>62</v>
      </c>
      <c r="J59" s="19">
        <v>1200</v>
      </c>
      <c r="K59" t="s">
        <v>8</v>
      </c>
    </row>
    <row r="60" spans="1:11" ht="15.75" customHeight="1" x14ac:dyDescent="0.25">
      <c r="A60" s="51" t="s">
        <v>56</v>
      </c>
      <c r="J60" s="19">
        <v>1500</v>
      </c>
      <c r="K60" t="s">
        <v>8</v>
      </c>
    </row>
    <row r="61" spans="1:11" ht="15.75" customHeight="1" x14ac:dyDescent="0.25">
      <c r="A61" s="53" t="s">
        <v>63</v>
      </c>
      <c r="J61" s="19">
        <v>6000</v>
      </c>
      <c r="K61" t="s">
        <v>8</v>
      </c>
    </row>
    <row r="62" spans="1:11" ht="15.75" customHeight="1" x14ac:dyDescent="0.25">
      <c r="A62" s="63" t="s">
        <v>112</v>
      </c>
      <c r="J62" s="19">
        <v>5000</v>
      </c>
      <c r="K62" t="s">
        <v>8</v>
      </c>
    </row>
    <row r="63" spans="1:11" x14ac:dyDescent="0.25">
      <c r="A63" s="53" t="s">
        <v>64</v>
      </c>
      <c r="J63" s="19">
        <v>5000</v>
      </c>
      <c r="K63" t="s">
        <v>8</v>
      </c>
    </row>
    <row r="64" spans="1:11" x14ac:dyDescent="0.25">
      <c r="A64" s="53" t="s">
        <v>65</v>
      </c>
      <c r="J64" s="19">
        <v>20000</v>
      </c>
      <c r="K64" t="s">
        <v>8</v>
      </c>
    </row>
    <row r="65" spans="1:11" x14ac:dyDescent="0.25">
      <c r="A65" s="63" t="s">
        <v>108</v>
      </c>
      <c r="J65" s="19">
        <v>30000</v>
      </c>
      <c r="K65" t="s">
        <v>8</v>
      </c>
    </row>
    <row r="66" spans="1:11" x14ac:dyDescent="0.25">
      <c r="A66" s="63" t="s">
        <v>109</v>
      </c>
      <c r="J66" s="19">
        <v>300000</v>
      </c>
      <c r="K66" t="s">
        <v>8</v>
      </c>
    </row>
    <row r="67" spans="1:11" x14ac:dyDescent="0.25">
      <c r="A67" s="63" t="s">
        <v>113</v>
      </c>
      <c r="J67" s="19">
        <v>80000</v>
      </c>
      <c r="K67" t="s">
        <v>8</v>
      </c>
    </row>
    <row r="68" spans="1:11" ht="15.75" customHeight="1" x14ac:dyDescent="0.25">
      <c r="A68" s="24" t="s">
        <v>28</v>
      </c>
      <c r="J68" s="7">
        <f>SUM(J58:J67)</f>
        <v>478700</v>
      </c>
      <c r="K68" s="20" t="s">
        <v>29</v>
      </c>
    </row>
    <row r="69" spans="1:11" x14ac:dyDescent="0.25">
      <c r="A69" s="43" t="s">
        <v>48</v>
      </c>
      <c r="B69" s="22"/>
      <c r="C69" s="22"/>
      <c r="D69" s="22"/>
      <c r="E69" s="22"/>
      <c r="F69" s="22"/>
      <c r="G69" s="22"/>
      <c r="H69" s="45"/>
      <c r="I69" s="22"/>
      <c r="J69" s="37">
        <f>G39</f>
        <v>63005.914531600007</v>
      </c>
    </row>
    <row r="70" spans="1:11" x14ac:dyDescent="0.25">
      <c r="A70" s="53" t="s">
        <v>66</v>
      </c>
      <c r="B70" s="31"/>
      <c r="C70" s="32">
        <f>J68+J69</f>
        <v>541705.91453159996</v>
      </c>
      <c r="D70" s="31" t="s">
        <v>49</v>
      </c>
      <c r="E70" s="47">
        <v>2014</v>
      </c>
      <c r="F70" t="s">
        <v>50</v>
      </c>
      <c r="G70" s="48">
        <f>C70/(E6*4)</f>
        <v>16.751373447077739</v>
      </c>
      <c r="H70" s="49" t="s">
        <v>51</v>
      </c>
      <c r="I70" t="s">
        <v>52</v>
      </c>
    </row>
    <row r="71" spans="1:11" x14ac:dyDescent="0.25">
      <c r="A71" s="43"/>
      <c r="B71" s="31"/>
      <c r="C71" s="32"/>
      <c r="D71" s="31"/>
      <c r="E71" s="47"/>
      <c r="G71" s="48"/>
      <c r="H71" s="49"/>
    </row>
    <row r="72" spans="1:11" ht="35.25" customHeight="1" x14ac:dyDescent="0.25">
      <c r="B72" s="28" t="s">
        <v>22</v>
      </c>
      <c r="C72" s="28"/>
      <c r="D72" s="28"/>
      <c r="E72" s="28"/>
      <c r="F72" s="28"/>
      <c r="G72" s="28"/>
      <c r="H72" s="28"/>
    </row>
    <row r="73" spans="1:11" x14ac:dyDescent="0.25">
      <c r="B73" s="28" t="s">
        <v>77</v>
      </c>
      <c r="C73" s="28"/>
      <c r="D73" s="28"/>
      <c r="E73" s="28"/>
      <c r="F73" s="28"/>
      <c r="G73" s="28"/>
      <c r="H73" s="28"/>
      <c r="I73" t="s">
        <v>78</v>
      </c>
      <c r="K73" s="23" t="s">
        <v>98</v>
      </c>
    </row>
  </sheetData>
  <mergeCells count="62">
    <mergeCell ref="A51:E51"/>
    <mergeCell ref="B23:H23"/>
    <mergeCell ref="K23:L23"/>
    <mergeCell ref="B48:E48"/>
    <mergeCell ref="F48:H48"/>
    <mergeCell ref="I48:L48"/>
    <mergeCell ref="B36:H36"/>
    <mergeCell ref="K36:L36"/>
    <mergeCell ref="B35:H35"/>
    <mergeCell ref="K37:L37"/>
    <mergeCell ref="F43:H43"/>
    <mergeCell ref="I43:L43"/>
    <mergeCell ref="B41:E41"/>
    <mergeCell ref="F41:H41"/>
    <mergeCell ref="I41:L41"/>
    <mergeCell ref="B42:E42"/>
    <mergeCell ref="B47:E47"/>
    <mergeCell ref="F47:H47"/>
    <mergeCell ref="I47:L47"/>
    <mergeCell ref="B46:E46"/>
    <mergeCell ref="F46:H46"/>
    <mergeCell ref="I46:L46"/>
    <mergeCell ref="A2:L2"/>
    <mergeCell ref="A3:L3"/>
    <mergeCell ref="A7:B7"/>
    <mergeCell ref="A20:B20"/>
    <mergeCell ref="K35:L35"/>
    <mergeCell ref="K27:L27"/>
    <mergeCell ref="B27:H27"/>
    <mergeCell ref="B24:H24"/>
    <mergeCell ref="K24:L24"/>
    <mergeCell ref="B28:H28"/>
    <mergeCell ref="K28:L28"/>
    <mergeCell ref="B34:H34"/>
    <mergeCell ref="K34:L34"/>
    <mergeCell ref="B26:H26"/>
    <mergeCell ref="K26:L26"/>
    <mergeCell ref="B21:H21"/>
    <mergeCell ref="B45:E45"/>
    <mergeCell ref="F45:H45"/>
    <mergeCell ref="I45:L45"/>
    <mergeCell ref="F42:H42"/>
    <mergeCell ref="I42:L42"/>
    <mergeCell ref="B43:E43"/>
    <mergeCell ref="B44:E44"/>
    <mergeCell ref="F44:H44"/>
    <mergeCell ref="I44:L44"/>
    <mergeCell ref="K21:L21"/>
    <mergeCell ref="B22:H22"/>
    <mergeCell ref="K22:L22"/>
    <mergeCell ref="B25:H25"/>
    <mergeCell ref="K25:L25"/>
    <mergeCell ref="B33:H33"/>
    <mergeCell ref="K33:L33"/>
    <mergeCell ref="B29:H29"/>
    <mergeCell ref="K29:L29"/>
    <mergeCell ref="B31:H31"/>
    <mergeCell ref="K31:L31"/>
    <mergeCell ref="B32:H32"/>
    <mergeCell ref="B30:H30"/>
    <mergeCell ref="K30:L30"/>
    <mergeCell ref="K32:L32"/>
  </mergeCells>
  <pageMargins left="0.54" right="0.17" top="0.4" bottom="0.73" header="0.17" footer="0.1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85" zoomScaleNormal="85" workbookViewId="0">
      <selection activeCell="D10" sqref="D10"/>
    </sheetView>
  </sheetViews>
  <sheetFormatPr defaultRowHeight="15" x14ac:dyDescent="0.25"/>
  <cols>
    <col min="1" max="1" width="43.42578125" customWidth="1"/>
    <col min="2" max="2" width="27.7109375" customWidth="1"/>
    <col min="3" max="3" width="39.85546875" customWidth="1"/>
    <col min="4" max="4" width="30.7109375" customWidth="1"/>
    <col min="5" max="5" width="31.5703125" customWidth="1"/>
    <col min="6" max="6" width="26.140625" customWidth="1"/>
    <col min="7" max="7" width="33" customWidth="1"/>
  </cols>
  <sheetData>
    <row r="1" spans="1:7" ht="18.75" x14ac:dyDescent="0.25">
      <c r="A1" s="142" t="s">
        <v>127</v>
      </c>
      <c r="B1" s="142"/>
      <c r="C1" s="142"/>
      <c r="D1" s="142"/>
      <c r="E1" s="142"/>
      <c r="F1" s="142"/>
      <c r="G1" s="142"/>
    </row>
    <row r="2" spans="1:7" ht="15" customHeight="1" x14ac:dyDescent="0.25">
      <c r="A2" s="142" t="s">
        <v>161</v>
      </c>
      <c r="B2" s="142"/>
      <c r="C2" s="142"/>
      <c r="D2" s="142"/>
      <c r="E2" s="142"/>
      <c r="F2" s="142"/>
      <c r="G2" s="142"/>
    </row>
    <row r="3" spans="1:7" x14ac:dyDescent="0.25">
      <c r="A3" s="152" t="s">
        <v>163</v>
      </c>
      <c r="B3" s="153" t="s">
        <v>166</v>
      </c>
      <c r="C3" s="143"/>
      <c r="D3" s="143"/>
      <c r="E3" s="143"/>
      <c r="F3" s="143"/>
      <c r="G3" s="144"/>
    </row>
    <row r="4" spans="1:7" x14ac:dyDescent="0.25">
      <c r="A4" s="152" t="s">
        <v>168</v>
      </c>
      <c r="B4" s="153" t="s">
        <v>167</v>
      </c>
      <c r="C4" s="143"/>
      <c r="D4" s="143"/>
      <c r="E4" s="143"/>
      <c r="F4" s="143"/>
      <c r="G4" s="144"/>
    </row>
    <row r="5" spans="1:7" ht="78.75" x14ac:dyDescent="0.25">
      <c r="A5" s="145" t="s">
        <v>128</v>
      </c>
      <c r="B5" s="145" t="s">
        <v>129</v>
      </c>
      <c r="C5" s="145" t="s">
        <v>130</v>
      </c>
      <c r="D5" s="145" t="s">
        <v>131</v>
      </c>
      <c r="E5" s="145" t="s">
        <v>132</v>
      </c>
      <c r="F5" s="145" t="s">
        <v>133</v>
      </c>
      <c r="G5" s="145" t="s">
        <v>134</v>
      </c>
    </row>
    <row r="6" spans="1:7" ht="90" x14ac:dyDescent="0.25">
      <c r="A6" s="146" t="s">
        <v>135</v>
      </c>
      <c r="B6" s="147" t="s">
        <v>136</v>
      </c>
      <c r="C6" s="146"/>
      <c r="D6" s="148">
        <v>0.56000000000000005</v>
      </c>
      <c r="E6" s="148" t="s">
        <v>162</v>
      </c>
      <c r="F6" s="148" t="s">
        <v>137</v>
      </c>
      <c r="G6" s="148" t="s">
        <v>138</v>
      </c>
    </row>
    <row r="7" spans="1:7" ht="55.5" customHeight="1" x14ac:dyDescent="0.25">
      <c r="A7" s="149" t="s">
        <v>139</v>
      </c>
      <c r="B7" s="147" t="s">
        <v>140</v>
      </c>
      <c r="C7" s="146" t="s">
        <v>141</v>
      </c>
      <c r="D7" s="150">
        <v>1.39475044838889</v>
      </c>
      <c r="E7" s="148" t="s">
        <v>162</v>
      </c>
      <c r="F7" s="148" t="s">
        <v>142</v>
      </c>
      <c r="G7" s="148" t="s">
        <v>138</v>
      </c>
    </row>
    <row r="8" spans="1:7" ht="58.5" customHeight="1" x14ac:dyDescent="0.25">
      <c r="A8" s="149" t="s">
        <v>143</v>
      </c>
      <c r="B8" s="147" t="s">
        <v>144</v>
      </c>
      <c r="C8" s="146" t="s">
        <v>145</v>
      </c>
      <c r="D8" s="150">
        <v>0.50611911682849797</v>
      </c>
      <c r="E8" s="148" t="s">
        <v>162</v>
      </c>
      <c r="F8" s="148" t="s">
        <v>146</v>
      </c>
      <c r="G8" s="148" t="s">
        <v>138</v>
      </c>
    </row>
    <row r="9" spans="1:7" ht="64.5" customHeight="1" x14ac:dyDescent="0.25">
      <c r="A9" s="149" t="s">
        <v>147</v>
      </c>
      <c r="B9" s="147" t="s">
        <v>148</v>
      </c>
      <c r="C9" s="146" t="s">
        <v>149</v>
      </c>
      <c r="D9" s="150">
        <v>7000</v>
      </c>
      <c r="E9" s="148" t="s">
        <v>164</v>
      </c>
      <c r="F9" s="148" t="s">
        <v>150</v>
      </c>
      <c r="G9" s="148" t="s">
        <v>138</v>
      </c>
    </row>
    <row r="10" spans="1:7" ht="75" x14ac:dyDescent="0.25">
      <c r="A10" s="149" t="s">
        <v>151</v>
      </c>
      <c r="B10" s="147" t="s">
        <v>152</v>
      </c>
      <c r="C10" s="149" t="s">
        <v>153</v>
      </c>
      <c r="D10" s="148">
        <v>7.82</v>
      </c>
      <c r="E10" s="148" t="s">
        <v>162</v>
      </c>
      <c r="F10" s="148" t="s">
        <v>154</v>
      </c>
      <c r="G10" s="148" t="s">
        <v>138</v>
      </c>
    </row>
    <row r="11" spans="1:7" ht="45" x14ac:dyDescent="0.25">
      <c r="A11" s="149" t="s">
        <v>155</v>
      </c>
      <c r="B11" s="147" t="s">
        <v>152</v>
      </c>
      <c r="C11" s="146" t="s">
        <v>156</v>
      </c>
      <c r="D11" s="150">
        <v>1.51</v>
      </c>
      <c r="E11" s="148" t="s">
        <v>162</v>
      </c>
      <c r="F11" s="148" t="s">
        <v>154</v>
      </c>
      <c r="G11" s="148" t="s">
        <v>138</v>
      </c>
    </row>
    <row r="12" spans="1:7" ht="45" x14ac:dyDescent="0.25">
      <c r="A12" s="149" t="s">
        <v>157</v>
      </c>
      <c r="B12" s="147" t="s">
        <v>144</v>
      </c>
      <c r="C12" s="149" t="s">
        <v>158</v>
      </c>
      <c r="D12" s="150">
        <v>233.57</v>
      </c>
      <c r="E12" s="148" t="s">
        <v>165</v>
      </c>
      <c r="F12" s="148" t="s">
        <v>159</v>
      </c>
      <c r="G12" s="148" t="s">
        <v>138</v>
      </c>
    </row>
    <row r="13" spans="1:7" x14ac:dyDescent="0.25">
      <c r="A13" s="149" t="s">
        <v>160</v>
      </c>
      <c r="B13" s="147"/>
      <c r="C13" s="149"/>
      <c r="D13" s="150">
        <v>4.2</v>
      </c>
      <c r="E13" s="148" t="s">
        <v>162</v>
      </c>
      <c r="F13" s="148" t="s">
        <v>159</v>
      </c>
      <c r="G13" s="148" t="s">
        <v>138</v>
      </c>
    </row>
    <row r="14" spans="1:7" x14ac:dyDescent="0.25">
      <c r="A14" s="151"/>
      <c r="B14" s="151"/>
      <c r="C14" s="151"/>
      <c r="D14" s="151"/>
      <c r="E14" s="151"/>
      <c r="F14" s="151"/>
      <c r="G14" s="151"/>
    </row>
    <row r="15" spans="1:7" x14ac:dyDescent="0.25">
      <c r="A15" s="151"/>
      <c r="B15" s="151"/>
      <c r="C15" s="151"/>
      <c r="D15" s="151"/>
      <c r="E15" s="151"/>
      <c r="F15" s="151"/>
      <c r="G15" s="151"/>
    </row>
    <row r="16" spans="1:7" x14ac:dyDescent="0.25">
      <c r="A16" s="151"/>
      <c r="B16" s="151"/>
      <c r="C16" s="151"/>
      <c r="D16" s="151"/>
      <c r="E16" s="151"/>
      <c r="F16" s="151"/>
      <c r="G16" s="151"/>
    </row>
    <row r="17" spans="1:7" x14ac:dyDescent="0.25">
      <c r="A17" s="151"/>
      <c r="B17" s="151"/>
      <c r="C17" s="151"/>
      <c r="D17" s="151"/>
      <c r="E17" s="151"/>
      <c r="F17" s="151"/>
      <c r="G17" s="151"/>
    </row>
    <row r="18" spans="1:7" x14ac:dyDescent="0.25">
      <c r="A18" s="151"/>
      <c r="B18" s="151"/>
      <c r="C18" s="151"/>
      <c r="D18" s="151"/>
      <c r="E18" s="151"/>
      <c r="F18" s="151"/>
      <c r="G18" s="151"/>
    </row>
    <row r="19" spans="1:7" x14ac:dyDescent="0.25">
      <c r="A19" s="151"/>
      <c r="B19" s="151"/>
      <c r="C19" s="151"/>
      <c r="D19" s="151"/>
      <c r="E19" s="151"/>
      <c r="F19" s="151"/>
      <c r="G19" s="151"/>
    </row>
    <row r="20" spans="1:7" x14ac:dyDescent="0.25">
      <c r="A20" s="151"/>
      <c r="B20" s="151"/>
      <c r="C20" s="151"/>
      <c r="D20" s="151"/>
      <c r="E20" s="151"/>
      <c r="F20" s="151"/>
      <c r="G20" s="151"/>
    </row>
    <row r="21" spans="1:7" x14ac:dyDescent="0.25">
      <c r="A21" s="151"/>
      <c r="B21" s="151"/>
      <c r="C21" s="151"/>
      <c r="D21" s="151"/>
      <c r="E21" s="151"/>
      <c r="F21" s="151"/>
      <c r="G21" s="151"/>
    </row>
    <row r="22" spans="1:7" x14ac:dyDescent="0.25">
      <c r="A22" s="151"/>
      <c r="B22" s="151"/>
      <c r="C22" s="151"/>
      <c r="D22" s="151"/>
      <c r="E22" s="151"/>
      <c r="F22" s="151"/>
      <c r="G22" s="151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 год</vt:lpstr>
      <vt:lpstr>информация о стоимости 2014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2016-04-04T04:51:59Z</dcterms:modified>
</cp:coreProperties>
</file>