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7" i="1"/>
  <c r="A105" i="1"/>
  <c r="A103" i="1"/>
  <c r="G102" i="1"/>
  <c r="F102" i="1"/>
  <c r="A102" i="1"/>
  <c r="J101" i="1"/>
  <c r="J96" i="1"/>
  <c r="J95" i="1"/>
  <c r="A100" i="1"/>
  <c r="A96" i="1"/>
  <c r="A95" i="1"/>
  <c r="G94" i="1"/>
  <c r="D94" i="1"/>
  <c r="A94" i="1"/>
  <c r="K94" i="1"/>
  <c r="D118" i="1" l="1"/>
  <c r="A120" i="1"/>
  <c r="A124" i="1"/>
  <c r="F118" i="1"/>
  <c r="A121" i="1"/>
  <c r="A125" i="1"/>
  <c r="A141" i="1"/>
  <c r="F94" i="1"/>
  <c r="A97" i="1"/>
  <c r="A101" i="1"/>
  <c r="F134" i="1"/>
  <c r="A98" i="1"/>
  <c r="A137" i="1"/>
  <c r="A106" i="1"/>
  <c r="A138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<sst xmlns="http://schemas.openxmlformats.org/spreadsheetml/2006/main" count="588" uniqueCount="228">
  <si>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</si>
  <si>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</si>
  <si>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</si>
  <si>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</si>
  <si>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</si>
  <si>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</si>
  <si>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</si>
  <si>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</si>
  <si>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</si>
  <si>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</si>
  <si>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</si>
  <si>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</si>
  <si>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</si>
  <si>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</si>
  <si>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</si>
  <si>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</si>
  <si>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</si>
  <si>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</si>
  <si>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</si>
  <si>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</si>
  <si>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</si>
  <si>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</si>
  <si>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</si>
  <si>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</si>
  <si>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</si>
  <si>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</si>
  <si>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</si>
  <si>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</si>
  <si>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</si>
  <si>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</si>
  <si>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</si>
  <si>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</si>
  <si>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</si>
  <si>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</si>
  <si>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</si>
  <si>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</si>
  <si>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</si>
  <si>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</si>
  <si>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</si>
  <si>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</si>
  <si>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</si>
  <si>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</si>
  <si>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</si>
  <si>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</si>
  <si>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</si>
  <si>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</si>
  <si>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</si>
  <si>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</si>
  <si>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</si>
  <si>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</si>
  <si>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</si>
  <si>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</si>
  <si>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</si>
  <si>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</si>
  <si>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</si>
  <si>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</si>
  <si>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</si>
  <si>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</si>
  <si>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</si>
  <si>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</si>
  <si>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</si>
  <si>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</si>
  <si>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</si>
  <si>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</si>
  <si>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</si>
  <si>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</si>
  <si>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</si>
  <si>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</si>
  <si>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</si>
  <si>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</si>
  <si>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</si>
  <si>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</si>
  <si>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</si>
  <si>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</si>
  <si>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</si>
  <si>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</si>
  <si>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</si>
  <si>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</si>
  <si>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</si>
  <si>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</si>
  <si>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</si>
  <si>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</si>
  <si>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</si>
  <si>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</si>
  <si>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</si>
  <si>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</si>
  <si>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</si>
  <si>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</si>
  <si>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</si>
  <si>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</si>
  <si>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</si>
  <si>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</si>
  <si>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</si>
  <si>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</si>
  <si>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</si>
  <si>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</si>
  <si>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</si>
  <si>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</si>
  <si>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</si>
  <si>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</si>
  <si>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</si>
  <si>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</si>
  <si>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</si>
  <si>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</si>
  <si>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</si>
  <si>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</si>
  <si>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</si>
  <si>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</si>
  <si>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</si>
  <si>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</si>
  <si>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</si>
  <si>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</si>
  <si>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</si>
  <si>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</si>
  <si>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</si>
  <si>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</si>
  <si>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</si>
  <si>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</si>
  <si>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</si>
  <si>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</si>
  <si>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</si>
  <si>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</si>
  <si>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</si>
  <si>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</si>
  <si>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</si>
  <si>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</si>
  <si>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</si>
  <si>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</si>
  <si>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</si>
  <si>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</si>
  <si>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</si>
  <si>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</si>
  <si>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</si>
  <si>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</si>
  <si>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</si>
  <si>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</si>
  <si>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</si>
  <si>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</si>
  <si>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</si>
  <si>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</si>
  <si>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</si>
  <si>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</si>
  <si>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</si>
  <si>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</si>
  <si>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</si>
  <si>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</si>
  <si>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</si>
  <si>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</si>
  <si>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</si>
  <si>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</si>
  <si>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</si>
  <si>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</si>
  <si>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</si>
  <si>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</si>
  <si>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</si>
  <si>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</si>
  <si>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</si>
  <si>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</si>
  <si>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</si>
  <si>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</si>
  <si>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</si>
  <si>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</si>
  <si>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</si>
  <si>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</si>
  <si>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</si>
  <si>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</si>
  <si>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</si>
  <si>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</si>
  <si>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</si>
  <si>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</si>
  <si>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</si>
  <si>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</si>
  <si>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</si>
  <si>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</si>
  <si>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</si>
  <si>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</si>
  <si>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</si>
  <si>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</si>
  <si>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</si>
  <si>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</si>
  <si>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313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</si>
  <si>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</si>
  <si>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</si>
  <si>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</si>
  <si>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Приобретение и установка "Рукав пожарный".</t>
  </si>
  <si>
    <t>Проведение праздника "Новогодняя Ёлка".</t>
  </si>
  <si>
    <t>Пусконаладочные работы ОВЕН ПЧВЗ.</t>
  </si>
  <si>
    <t>Вывоз снега с придомовой территории.</t>
  </si>
  <si>
    <t>Замена манометров и термометров.</t>
  </si>
  <si>
    <t>Ремонт насоса на станции повышения давления ХВС.</t>
  </si>
  <si>
    <t>Водоотвод с ЦТП.</t>
  </si>
  <si>
    <t>Приобретение и монтаж лежачих неровностей.</t>
  </si>
  <si>
    <t>ежегодно</t>
  </si>
  <si>
    <t>ежемесячно</t>
  </si>
  <si>
    <t>разово</t>
  </si>
  <si>
    <t>АВР №5 от 02.04.2019</t>
  </si>
  <si>
    <t>АВР №4 от 02.04.2019</t>
  </si>
  <si>
    <t>АВР от 18.01.2019, Счет №132 от 17.12.2018</t>
  </si>
  <si>
    <t>АВР от 18.01.2019 , Счет №16 от 14.12.2018</t>
  </si>
  <si>
    <t>АВР от 18.01.2019</t>
  </si>
  <si>
    <t>АВР №6 от 02.04.2019</t>
  </si>
  <si>
    <t>площадь дома</t>
  </si>
  <si>
    <t>АВР от 22.11.2019, Счет №С-50 от 22.01.2019</t>
  </si>
  <si>
    <t>АВР от 22.11.2019, Счет №С-661 от 22.07.2019</t>
  </si>
  <si>
    <t>АВР 22.11.2019, счет №7056 от 12.08.2019</t>
  </si>
  <si>
    <t>АВР от 22.11.2019, Решение, Счет №679 от 25.06.2019</t>
  </si>
  <si>
    <t>АВР от 22.11.2019, счет № 374 от 06.09.2019, №368 от 05.09.2019</t>
  </si>
  <si>
    <t>АВР от 22.11.2019</t>
  </si>
  <si>
    <t>Ремонт уличного освещения.</t>
  </si>
  <si>
    <t>Изготовление и монтаж газонного ограждения возле ЦТП.</t>
  </si>
  <si>
    <t>Механизированная уборка и вывоз снега.</t>
  </si>
  <si>
    <t>АВР от 28.11.2019, Счет №С-397 от 14.11.2019</t>
  </si>
  <si>
    <t>АВР от 16.12.2019, счет №73 от 13.12.2019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</si>
  <si>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</si>
  <si>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</si>
  <si>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замена светильников на лестничном клетке на светодиодные с датчиком движения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</si>
  <si>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</si>
  <si>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</si>
  <si>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</si>
  <si>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Приобретение растительного грунта на газон возле ЦТП.</t>
  </si>
  <si>
    <t>Ремонт насоса повышения давления ХВС в насосной станции.</t>
  </si>
  <si>
    <t xml:space="preserve">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</si>
  <si>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</si>
  <si>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313 в части текущего ремонта</t>
  </si>
  <si>
    <t xml:space="preserve">  -  покраска металлического ограждения</t>
  </si>
  <si>
    <t xml:space="preserve"> - изготовление и монтаж входной (домофонной) двери, со стороны  объездной дороги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</si>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</sst>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</cellStyleXfs>
  <cellXfs count="170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8" fillId="0" borderId="0" xfId="5" applyFont="1" applyFill="1" applyBorder="1" applyAlignment="1">
      <alignment horizontal="center"/>
    </xf>
    <xf numFmtId="0" fontId="4" fillId="0" borderId="0" xfId="5" applyFill="1" applyBorder="1" applyAlignment="1">
      <alignment horizontal="center"/>
    </xf>
    <xf numFmtId="0" fontId="4" fillId="0" borderId="0" xfId="5" applyBorder="1" applyAlignment="1">
      <alignment horizontal="center"/>
    </xf>
    <xf numFmtId="4" fontId="18" fillId="0" borderId="0" xfId="5" applyNumberFormat="1" applyFont="1" applyFill="1" applyBorder="1" applyAlignment="1"/>
    <xf numFmtId="0" fontId="4" fillId="0" borderId="0" xfId="5" applyFill="1" applyBorder="1" applyAlignment="1"/>
    <xf numFmtId="4" fontId="4" fillId="0" borderId="0" xfId="5" applyNumberFormat="1" applyFill="1" applyBorder="1" applyAlignment="1"/>
    <xf numFmtId="0" fontId="28" fillId="0" borderId="0" xfId="5" applyFont="1" applyFill="1" applyBorder="1" applyAlignment="1">
      <alignment wrapText="1"/>
    </xf>
    <xf numFmtId="0" fontId="28" fillId="0" borderId="0" xfId="5" applyFont="1" applyFill="1" applyBorder="1" applyAlignment="1"/>
    <xf numFmtId="0" fontId="3" fillId="0" borderId="0" xfId="6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4" fontId="18" fillId="0" borderId="0" xfId="6" applyNumberFormat="1" applyFont="1" applyFill="1" applyBorder="1" applyAlignment="1"/>
    <xf numFmtId="4" fontId="18" fillId="0" borderId="0" xfId="0" applyNumberFormat="1" applyFont="1" applyFill="1" applyBorder="1" applyAlignment="1">
      <alignment horizontal="left"/>
    </xf>
    <xf numFmtId="0" fontId="0" fillId="0" borderId="0" xfId="0" applyFill="1"/>
    <xf numFmtId="4" fontId="18" fillId="0" borderId="0" xfId="0" applyNumberFormat="1" applyFon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2" applyFont="1" applyFill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C153" sqref="C15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56" t="s">
        <v>180</v>
      </c>
      <c r="B2" s="156"/>
      <c r="C2" s="156"/>
      <c r="D2" s="156"/>
      <c r="E2" s="156"/>
      <c r="F2" s="156"/>
      <c r="G2" s="156"/>
      <c r="H2" s="156"/>
      <c r="I2" s="156"/>
      <c r="J2" s="15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226</v>
      </c>
      <c r="E4" s="117">
        <v>43466</v>
      </c>
      <c r="K4" s="109"/>
      <c r="L4" s="109"/>
      <c r="M4" s="109"/>
      <c r="N4" s="109"/>
    </row>
    <row r="5" spans="1:18">
      <c r="A5" s="1" t="s">
        <v>0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0" t="s">
        <v>1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09"/>
      <c r="L8" s="157"/>
      <c r="M8" s="109"/>
      <c r="N8" s="109"/>
      <c r="O8" s="70" t="s">
        <v>85</v>
      </c>
      <c r="R8" s="16"/>
    </row>
    <row r="9" spans="1:18" ht="18.75" customHeight="1" outlineLevel="1">
      <c r="A9" s="150" t="s">
        <v>2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09"/>
      <c r="L9" s="157"/>
      <c r="M9" s="109"/>
      <c r="N9" s="109"/>
      <c r="O9" s="70" t="s">
        <v>86</v>
      </c>
    </row>
    <row r="10" spans="1:18" ht="18.75" customHeight="1" outlineLevel="1">
      <c r="A10" s="150" t="s">
        <v>3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493100.82</v>
      </c>
      <c r="K10" s="109"/>
      <c r="L10" s="157"/>
      <c r="M10" s="109"/>
      <c r="N10" s="109"/>
      <c r="O10" s="70" t="s">
        <v>87</v>
      </c>
    </row>
    <row r="11" spans="1:18" outlineLevel="1">
      <c r="A11" s="150" t="s">
        <v>4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1208806.9099999999</v>
      </c>
      <c r="K11" s="109"/>
      <c r="L11" s="157"/>
      <c r="M11" s="109"/>
      <c r="N11" s="109"/>
      <c r="O11" s="70" t="s">
        <v>88</v>
      </c>
    </row>
    <row r="12" spans="1:18" ht="18.75" customHeight="1" outlineLevel="1">
      <c r="A12" s="150" t="s">
        <v>5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1081052.51</v>
      </c>
      <c r="K12" s="109"/>
      <c r="L12" s="157"/>
      <c r="M12" s="109"/>
      <c r="N12" s="109"/>
      <c r="O12" s="70" t="s">
        <v>89</v>
      </c>
    </row>
    <row r="13" spans="1:18" ht="18.75" customHeight="1" outlineLevel="1">
      <c r="A13" s="150" t="s">
        <v>6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127754.40000000001</v>
      </c>
      <c r="K13" s="109"/>
      <c r="L13" s="157"/>
      <c r="M13" s="109"/>
      <c r="N13" s="109"/>
      <c r="O13" s="70" t="s">
        <v>90</v>
      </c>
    </row>
    <row r="14" spans="1:18" ht="18.75" customHeight="1" outlineLevel="1">
      <c r="A14" s="150" t="s">
        <v>7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09"/>
      <c r="L14" s="157"/>
      <c r="M14" s="109"/>
      <c r="N14" s="109"/>
      <c r="O14" s="70" t="s">
        <v>91</v>
      </c>
    </row>
    <row r="15" spans="1:18" ht="18.75" customHeight="1" outlineLevel="1">
      <c r="A15" s="150" t="s">
        <v>8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595619.21</v>
      </c>
      <c r="K15" s="109"/>
      <c r="L15" s="157"/>
      <c r="M15" s="109"/>
      <c r="N15" s="109"/>
      <c r="O15" s="70" t="s">
        <v>92</v>
      </c>
    </row>
    <row r="16" spans="1:18" ht="18.75" customHeight="1" outlineLevel="1">
      <c r="A16" s="150" t="s">
        <v>9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595619.21</v>
      </c>
      <c r="K16" s="109"/>
      <c r="L16" s="157"/>
      <c r="M16" s="109"/>
      <c r="N16" s="109"/>
      <c r="O16" s="70" t="s">
        <v>93</v>
      </c>
    </row>
    <row r="17" spans="1:23" ht="18.75" customHeight="1" outlineLevel="1">
      <c r="A17" s="150" t="s">
        <v>10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09"/>
      <c r="L17" s="157"/>
      <c r="M17" s="109"/>
      <c r="N17" s="109"/>
      <c r="O17" s="70" t="s">
        <v>94</v>
      </c>
    </row>
    <row r="18" spans="1:23" ht="18.75" customHeight="1" outlineLevel="1">
      <c r="A18" s="150" t="s">
        <v>11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09"/>
      <c r="L18" s="157"/>
      <c r="M18" s="109"/>
      <c r="N18" s="109"/>
      <c r="O18" s="70" t="s">
        <v>95</v>
      </c>
    </row>
    <row r="19" spans="1:23" ht="18.75" customHeight="1" outlineLevel="1">
      <c r="A19" s="150" t="s">
        <v>12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09"/>
      <c r="L19" s="157"/>
      <c r="M19" s="109"/>
      <c r="N19" s="109"/>
      <c r="O19" s="70" t="s">
        <v>96</v>
      </c>
    </row>
    <row r="20" spans="1:23" ht="18.75" customHeight="1" outlineLevel="1">
      <c r="A20" s="150" t="s">
        <v>13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09"/>
      <c r="L20" s="157"/>
      <c r="M20" s="109"/>
      <c r="N20" s="109"/>
      <c r="O20" s="70" t="s">
        <v>97</v>
      </c>
    </row>
    <row r="21" spans="1:23" ht="18.75" customHeight="1" outlineLevel="1">
      <c r="A21" s="150" t="s">
        <v>14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595619.21</v>
      </c>
      <c r="K21" s="109"/>
      <c r="L21" s="157"/>
      <c r="M21" s="109"/>
      <c r="N21" s="109"/>
      <c r="O21" s="70" t="s">
        <v>98</v>
      </c>
    </row>
    <row r="22" spans="1:23" ht="18.75" customHeight="1" outlineLevel="1">
      <c r="A22" s="150" t="s">
        <v>15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09"/>
      <c r="L22" s="157"/>
      <c r="M22" s="109"/>
      <c r="N22" s="109"/>
      <c r="O22" s="70" t="s">
        <v>99</v>
      </c>
    </row>
    <row r="23" spans="1:23" ht="18.75" customHeight="1" outlineLevel="1">
      <c r="A23" s="150" t="s">
        <v>16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09"/>
      <c r="L23" s="157"/>
      <c r="M23" s="109"/>
      <c r="N23" s="109"/>
      <c r="O23" s="70" t="s">
        <v>100</v>
      </c>
    </row>
    <row r="24" spans="1:23" ht="18.75" customHeight="1" outlineLevel="1">
      <c r="A24" s="150" t="s">
        <v>17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1106288.52</v>
      </c>
      <c r="K24" s="109"/>
      <c r="L24" s="157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49" t="s">
        <v>18</v>
      </c>
      <c r="B27" s="149"/>
      <c r="C27" s="149"/>
      <c r="D27" s="149"/>
      <c r="E27" s="149"/>
      <c r="F27" s="149" t="s">
        <v>19</v>
      </c>
      <c r="G27" s="149"/>
      <c r="H27" s="5" t="s">
        <v>55</v>
      </c>
      <c r="I27" s="149" t="s">
        <v>20</v>
      </c>
      <c r="J27" s="149"/>
      <c r="K27" s="109"/>
      <c r="L27" s="15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337271.64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09"/>
      <c r="L28" s="15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6">
        <f>VLOOKUP(A29,ПТО!$A$39:$D$53,2,FALSE)</f>
        <v>169274.64</v>
      </c>
      <c r="G29" s="146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09"/>
      <c r="L29" s="158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1" t="str">
        <f>ПТО!A41</f>
        <v xml:space="preserve">Работы по содержанию земельного участка </v>
      </c>
      <c r="B30" s="141"/>
      <c r="C30" s="141"/>
      <c r="D30" s="141"/>
      <c r="E30" s="141"/>
      <c r="F30" s="146">
        <f>VLOOKUP(A30,ПТО!$A$39:$D$53,2,FALSE)</f>
        <v>57489.48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09"/>
      <c r="L30" s="158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76652.639999999999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09"/>
      <c r="L31" s="15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09"/>
      <c r="L32" s="158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49824.24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09"/>
      <c r="L33" s="15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114978.96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09"/>
      <c r="L34" s="15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1"/>
      <c r="C35" s="141"/>
      <c r="D35" s="141"/>
      <c r="E35" s="141"/>
      <c r="F35" s="146">
        <f>VLOOKUP(A35,ПТО!$A$39:$D$53,2,FALSE)</f>
        <v>254870.04</v>
      </c>
      <c r="G35" s="146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09"/>
      <c r="L35" s="158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73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09"/>
      <c r="L36" s="158"/>
      <c r="M36" s="116"/>
      <c r="N36" s="109"/>
      <c r="O36" s="23">
        <f t="shared" si="1"/>
        <v>0</v>
      </c>
      <c r="R36" s="1" t="s">
        <v>73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09"/>
      <c r="L37" s="158"/>
      <c r="M37" s="116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09"/>
      <c r="L38" s="158"/>
      <c r="M38" s="116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09"/>
      <c r="L39" s="158"/>
      <c r="M39" s="116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09"/>
      <c r="L40" s="158"/>
      <c r="M40" s="116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09"/>
      <c r="L41" s="158"/>
      <c r="M41" s="116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09"/>
      <c r="L42" s="158"/>
      <c r="M42" s="116"/>
      <c r="N42" s="109"/>
      <c r="O42" s="23">
        <f t="shared" si="1"/>
        <v>0</v>
      </c>
      <c r="R42" s="1" t="s">
        <v>73</v>
      </c>
    </row>
    <row r="43" spans="1:18" ht="51" customHeight="1" outlineLevel="1">
      <c r="A43" s="141" t="str">
        <f>ПТО!A2</f>
        <v>Техническое освидетельствование лифтов.</v>
      </c>
      <c r="B43" s="141"/>
      <c r="C43" s="141"/>
      <c r="D43" s="141"/>
      <c r="E43" s="141"/>
      <c r="F43" s="146">
        <f>VLOOKUP(A43,ПТО!$A$2:$D$31,4,FALSE)</f>
        <v>16200</v>
      </c>
      <c r="G43" s="146"/>
      <c r="H43" s="19" t="str">
        <f>VLOOKUP(A43,ПТО!$A$2:$D$31,2,FALSE)</f>
        <v>ежегодно</v>
      </c>
      <c r="I43" s="142">
        <f>VLOOKUP(A43,ПТО!$A$2:$D$31,3,FALSE)</f>
        <v>2</v>
      </c>
      <c r="J43" s="142"/>
      <c r="K43" s="109"/>
      <c r="L43" s="158"/>
      <c r="M43" s="116"/>
      <c r="N43" s="109"/>
      <c r="O43" s="23" t="str">
        <f t="shared" si="1"/>
        <v>Техническое освидетельствование лифтов.</v>
      </c>
      <c r="R43" s="22" t="s">
        <v>74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6">
        <f>VLOOKUP(A44,ПТО!$A$2:$D$31,4,FALSE)</f>
        <v>12000</v>
      </c>
      <c r="G44" s="146"/>
      <c r="H44" s="25" t="str">
        <f>VLOOKUP(A44,ПТО!$A$2:$D$31,2,FALSE)</f>
        <v>ежемесячно</v>
      </c>
      <c r="I44" s="142">
        <f>VLOOKUP(A44,ПТО!$A$2:$D$31,3,FALSE)</f>
        <v>12</v>
      </c>
      <c r="J44" s="142"/>
      <c r="K44" s="109"/>
      <c r="L44" s="158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41" t="str">
        <f>ПТО!A4</f>
        <v>Техническое обслуживание системы видеонаблюдения.</v>
      </c>
      <c r="B45" s="141"/>
      <c r="C45" s="141"/>
      <c r="D45" s="141"/>
      <c r="E45" s="141"/>
      <c r="F45" s="146">
        <f>VLOOKUP(A45,ПТО!$A$2:$D$31,4,FALSE)</f>
        <v>22000</v>
      </c>
      <c r="G45" s="146"/>
      <c r="H45" s="25" t="str">
        <f>VLOOKUP(A45,ПТО!$A$2:$D$31,2,FALSE)</f>
        <v>ежемесячно</v>
      </c>
      <c r="I45" s="142">
        <f>VLOOKUP(A45,ПТО!$A$2:$D$31,3,FALSE)</f>
        <v>10</v>
      </c>
      <c r="J45" s="142"/>
      <c r="K45" s="109"/>
      <c r="L45" s="158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74</v>
      </c>
    </row>
    <row r="46" spans="1:18" ht="51" customHeight="1" outlineLevel="1">
      <c r="A46" s="141" t="str">
        <f>ПТО!A5</f>
        <v>Приобретение и установка "Рукав пожарный".</v>
      </c>
      <c r="B46" s="141"/>
      <c r="C46" s="141"/>
      <c r="D46" s="141"/>
      <c r="E46" s="141"/>
      <c r="F46" s="146">
        <f>VLOOKUP(A46,ПТО!$A$2:$D$31,4,FALSE)</f>
        <v>5160</v>
      </c>
      <c r="G46" s="146"/>
      <c r="H46" s="25" t="str">
        <f>VLOOKUP(A46,ПТО!$A$2:$D$31,2,FALSE)</f>
        <v>разово</v>
      </c>
      <c r="I46" s="142">
        <f>VLOOKUP(A46,ПТО!$A$2:$D$31,3,FALSE)</f>
        <v>3</v>
      </c>
      <c r="J46" s="142"/>
      <c r="K46" s="109"/>
      <c r="L46" s="158"/>
      <c r="M46" s="116"/>
      <c r="N46" s="109"/>
      <c r="O46" s="23" t="str">
        <f t="shared" si="1"/>
        <v>Приобретение и установка "Рукав пожарный".</v>
      </c>
      <c r="R46" s="22" t="s">
        <v>74</v>
      </c>
    </row>
    <row r="47" spans="1:18" ht="51" customHeight="1" outlineLevel="1">
      <c r="A47" s="141" t="str">
        <f>ПТО!A6</f>
        <v>Проведение праздника "Новогодняя Ёлка".</v>
      </c>
      <c r="B47" s="141"/>
      <c r="C47" s="141"/>
      <c r="D47" s="141"/>
      <c r="E47" s="141"/>
      <c r="F47" s="146">
        <f>VLOOKUP(A47,ПТО!$A$2:$D$31,4,FALSE)</f>
        <v>2000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09"/>
      <c r="L47" s="158"/>
      <c r="M47" s="116"/>
      <c r="N47" s="109"/>
      <c r="O47" s="23" t="str">
        <f t="shared" si="1"/>
        <v>Проведение праздника "Новогодняя Ёлка".</v>
      </c>
      <c r="R47" s="22" t="s">
        <v>74</v>
      </c>
    </row>
    <row r="48" spans="1:18" ht="51" customHeight="1" outlineLevel="1">
      <c r="A48" s="141" t="str">
        <f>ПТО!A7</f>
        <v>Пусконаладочные работы ОВЕН ПЧВЗ.</v>
      </c>
      <c r="B48" s="141"/>
      <c r="C48" s="141"/>
      <c r="D48" s="141"/>
      <c r="E48" s="141"/>
      <c r="F48" s="146">
        <f>VLOOKUP(A48,ПТО!$A$2:$D$31,4,FALSE)</f>
        <v>1072.19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09"/>
      <c r="L48" s="158"/>
      <c r="M48" s="116"/>
      <c r="N48" s="109"/>
      <c r="O48" s="23" t="str">
        <f t="shared" si="1"/>
        <v>Пусконаладочные работы ОВЕН ПЧВЗ.</v>
      </c>
      <c r="R48" s="22" t="s">
        <v>74</v>
      </c>
    </row>
    <row r="49" spans="1:18" ht="51" customHeight="1" outlineLevel="1">
      <c r="A49" s="141" t="str">
        <f>ПТО!A8</f>
        <v>Вывоз снега с придомовой территории.</v>
      </c>
      <c r="B49" s="141"/>
      <c r="C49" s="141"/>
      <c r="D49" s="141"/>
      <c r="E49" s="141"/>
      <c r="F49" s="146">
        <f>VLOOKUP(A49,ПТО!$A$2:$D$31,4,FALSE)</f>
        <v>2000</v>
      </c>
      <c r="G49" s="146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09"/>
      <c r="L49" s="158"/>
      <c r="M49" s="116"/>
      <c r="N49" s="109"/>
      <c r="O49" s="23" t="str">
        <f t="shared" si="1"/>
        <v>Вывоз снега с придомовой территории.</v>
      </c>
      <c r="R49" s="22" t="s">
        <v>74</v>
      </c>
    </row>
    <row r="50" spans="1:18" ht="51" customHeight="1" outlineLevel="1">
      <c r="A50" s="141" t="str">
        <f>ПТО!A9</f>
        <v>Замена манометров и термометров.</v>
      </c>
      <c r="B50" s="141"/>
      <c r="C50" s="141"/>
      <c r="D50" s="141"/>
      <c r="E50" s="141"/>
      <c r="F50" s="146">
        <f>VLOOKUP(A50,ПТО!$A$2:$D$31,4,FALSE)</f>
        <v>2500</v>
      </c>
      <c r="G50" s="146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09"/>
      <c r="L50" s="158"/>
      <c r="M50" s="116"/>
      <c r="N50" s="109"/>
      <c r="O50" s="23" t="str">
        <f t="shared" si="1"/>
        <v>Замена манометров и термометров.</v>
      </c>
      <c r="R50" s="22" t="s">
        <v>74</v>
      </c>
    </row>
    <row r="51" spans="1:18" ht="51" customHeight="1" outlineLevel="1">
      <c r="A51" s="141" t="str">
        <f>ПТО!A10</f>
        <v>Ремонт насоса на станции повышения давления ХВС.</v>
      </c>
      <c r="B51" s="141"/>
      <c r="C51" s="141"/>
      <c r="D51" s="141"/>
      <c r="E51" s="141"/>
      <c r="F51" s="146">
        <f>VLOOKUP(A51,ПТО!$A$2:$D$31,4,FALSE)</f>
        <v>1136.46</v>
      </c>
      <c r="G51" s="146"/>
      <c r="H51" s="25" t="str">
        <f>VLOOKUP(A51,ПТО!$A$2:$D$31,2,FALSE)</f>
        <v>разово</v>
      </c>
      <c r="I51" s="142">
        <f>VLOOKUP(A51,ПТО!$A$2:$D$31,3,FALSE)</f>
        <v>1</v>
      </c>
      <c r="J51" s="142"/>
      <c r="K51" s="109"/>
      <c r="L51" s="158"/>
      <c r="M51" s="116"/>
      <c r="N51" s="109"/>
      <c r="O51" s="23" t="str">
        <f t="shared" si="1"/>
        <v>Ремонт насоса на станции повышения давления ХВС.</v>
      </c>
      <c r="R51" s="22" t="s">
        <v>74</v>
      </c>
    </row>
    <row r="52" spans="1:18" ht="51" customHeight="1" outlineLevel="1">
      <c r="A52" s="141" t="str">
        <f>ПТО!A11</f>
        <v>Водоотвод с ЦТП.</v>
      </c>
      <c r="B52" s="141"/>
      <c r="C52" s="141"/>
      <c r="D52" s="141"/>
      <c r="E52" s="141"/>
      <c r="F52" s="146">
        <f>VLOOKUP(A52,ПТО!$A$2:$D$31,4,FALSE)</f>
        <v>477.38</v>
      </c>
      <c r="G52" s="146"/>
      <c r="H52" s="25" t="str">
        <f>VLOOKUP(A52,ПТО!$A$2:$D$31,2,FALSE)</f>
        <v>разово</v>
      </c>
      <c r="I52" s="142">
        <f>VLOOKUP(A52,ПТО!$A$2:$D$31,3,FALSE)</f>
        <v>1</v>
      </c>
      <c r="J52" s="142"/>
      <c r="K52" s="109"/>
      <c r="L52" s="158"/>
      <c r="M52" s="116"/>
      <c r="N52" s="109"/>
      <c r="O52" s="23" t="str">
        <f t="shared" si="1"/>
        <v>Водоотвод с ЦТП.</v>
      </c>
      <c r="R52" s="22" t="s">
        <v>74</v>
      </c>
    </row>
    <row r="53" spans="1:18" ht="51" customHeight="1" outlineLevel="1">
      <c r="A53" s="141" t="str">
        <f>ПТО!A12</f>
        <v>Приобретение и монтаж лежачих неровностей.</v>
      </c>
      <c r="B53" s="141"/>
      <c r="C53" s="141"/>
      <c r="D53" s="141"/>
      <c r="E53" s="141"/>
      <c r="F53" s="146">
        <f>VLOOKUP(A53,ПТО!$A$2:$D$31,4,FALSE)</f>
        <v>4866.43</v>
      </c>
      <c r="G53" s="146"/>
      <c r="H53" s="25" t="str">
        <f>VLOOKUP(A53,ПТО!$A$2:$D$31,2,FALSE)</f>
        <v>разово</v>
      </c>
      <c r="I53" s="142">
        <f>VLOOKUP(A53,ПТО!$A$2:$D$31,3,FALSE)</f>
        <v>1</v>
      </c>
      <c r="J53" s="142"/>
      <c r="K53" s="109"/>
      <c r="L53" s="158"/>
      <c r="M53" s="116"/>
      <c r="N53" s="109"/>
      <c r="O53" s="23" t="str">
        <f t="shared" si="1"/>
        <v>Приобретение и монтаж лежачих неровностей.</v>
      </c>
      <c r="R53" s="22" t="s">
        <v>74</v>
      </c>
    </row>
    <row r="54" spans="1:18" ht="51" customHeight="1" outlineLevel="1">
      <c r="A54" s="141" t="str">
        <f>ПТО!A13</f>
        <v>Приобретение растительного грунта на газон возле ЦТП.</v>
      </c>
      <c r="B54" s="141"/>
      <c r="C54" s="141"/>
      <c r="D54" s="141"/>
      <c r="E54" s="141"/>
      <c r="F54" s="146">
        <f>VLOOKUP(A54,ПТО!$A$2:$D$31,4,FALSE)</f>
        <v>2121.63</v>
      </c>
      <c r="G54" s="146"/>
      <c r="H54" s="25" t="str">
        <f>VLOOKUP(A54,ПТО!$A$2:$D$31,2,FALSE)</f>
        <v>разово</v>
      </c>
      <c r="I54" s="142">
        <f>VLOOKUP(A54,ПТО!$A$2:$D$31,3,FALSE)</f>
        <v>1</v>
      </c>
      <c r="J54" s="142"/>
      <c r="K54" s="109"/>
      <c r="L54" s="158"/>
      <c r="M54" s="116"/>
      <c r="N54" s="109"/>
      <c r="O54" s="23" t="str">
        <f t="shared" si="1"/>
        <v>Приобретение растительного грунта на газон возле ЦТП.</v>
      </c>
      <c r="R54" s="22" t="s">
        <v>74</v>
      </c>
    </row>
    <row r="55" spans="1:18" ht="51" customHeight="1" outlineLevel="1">
      <c r="A55" s="141" t="str">
        <f>ПТО!A14</f>
        <v>Ремонт насоса повышения давления ХВС в насосной станции.</v>
      </c>
      <c r="B55" s="141"/>
      <c r="C55" s="141"/>
      <c r="D55" s="141"/>
      <c r="E55" s="141"/>
      <c r="F55" s="146">
        <f>VLOOKUP(A55,ПТО!$A$2:$D$31,4,FALSE)</f>
        <v>2148.37</v>
      </c>
      <c r="G55" s="146"/>
      <c r="H55" s="25" t="str">
        <f>VLOOKUP(A55,ПТО!$A$2:$D$31,2,FALSE)</f>
        <v>разово</v>
      </c>
      <c r="I55" s="142">
        <f>VLOOKUP(A55,ПТО!$A$2:$D$31,3,FALSE)</f>
        <v>1</v>
      </c>
      <c r="J55" s="142"/>
      <c r="K55" s="109"/>
      <c r="L55" s="158"/>
      <c r="M55" s="116"/>
      <c r="N55" s="109"/>
      <c r="O55" s="23" t="str">
        <f t="shared" si="1"/>
        <v>Ремонт насоса повышения давления ХВС в насосной станции.</v>
      </c>
      <c r="R55" s="22" t="s">
        <v>74</v>
      </c>
    </row>
    <row r="56" spans="1:18" ht="51" customHeight="1" outlineLevel="1">
      <c r="A56" s="141" t="str">
        <f>ПТО!A15</f>
        <v>Ремонт уличного освещения.</v>
      </c>
      <c r="B56" s="141"/>
      <c r="C56" s="141"/>
      <c r="D56" s="141"/>
      <c r="E56" s="141"/>
      <c r="F56" s="146">
        <f>VLOOKUP(A56,ПТО!$A$2:$D$31,4,FALSE)</f>
        <v>486.24</v>
      </c>
      <c r="G56" s="146"/>
      <c r="H56" s="25" t="str">
        <f>VLOOKUP(A56,ПТО!$A$2:$D$31,2,FALSE)</f>
        <v>разово</v>
      </c>
      <c r="I56" s="142">
        <f>VLOOKUP(A56,ПТО!$A$2:$D$31,3,FALSE)</f>
        <v>1</v>
      </c>
      <c r="J56" s="142"/>
      <c r="K56" s="109"/>
      <c r="L56" s="158"/>
      <c r="M56" s="116"/>
      <c r="N56" s="109"/>
      <c r="O56" s="23" t="str">
        <f t="shared" si="1"/>
        <v>Ремонт уличного освещения.</v>
      </c>
      <c r="R56" s="22" t="s">
        <v>74</v>
      </c>
    </row>
    <row r="57" spans="1:18" ht="51" customHeight="1" outlineLevel="1">
      <c r="A57" s="141" t="str">
        <f>ПТО!A16</f>
        <v>Изготовление и монтаж газонного ограждения возле ЦТП.</v>
      </c>
      <c r="B57" s="141"/>
      <c r="C57" s="141"/>
      <c r="D57" s="141"/>
      <c r="E57" s="141"/>
      <c r="F57" s="146">
        <f>VLOOKUP(A57,ПТО!$A$2:$D$31,4,FALSE)</f>
        <v>4698.37</v>
      </c>
      <c r="G57" s="146"/>
      <c r="H57" s="25" t="str">
        <f>VLOOKUP(A57,ПТО!$A$2:$D$31,2,FALSE)</f>
        <v>разово</v>
      </c>
      <c r="I57" s="142">
        <f>VLOOKUP(A57,ПТО!$A$2:$D$31,3,FALSE)</f>
        <v>1</v>
      </c>
      <c r="J57" s="142"/>
      <c r="K57" s="109"/>
      <c r="L57" s="158"/>
      <c r="M57" s="116"/>
      <c r="N57" s="109"/>
      <c r="O57" s="23" t="str">
        <f t="shared" si="1"/>
        <v>Изготовление и монтаж газонного ограждения возле ЦТП.</v>
      </c>
      <c r="R57" s="22" t="s">
        <v>74</v>
      </c>
    </row>
    <row r="58" spans="1:18" ht="51" customHeight="1" outlineLevel="1">
      <c r="A58" s="141" t="str">
        <f>ПТО!A17</f>
        <v>Механизированная уборка и вывоз снега.</v>
      </c>
      <c r="B58" s="141"/>
      <c r="C58" s="141"/>
      <c r="D58" s="141"/>
      <c r="E58" s="141"/>
      <c r="F58" s="146">
        <f>VLOOKUP(A58,ПТО!$A$2:$D$31,4,FALSE)</f>
        <v>13363.2</v>
      </c>
      <c r="G58" s="146"/>
      <c r="H58" s="25" t="str">
        <f>VLOOKUP(A58,ПТО!$A$2:$D$31,2,FALSE)</f>
        <v>разово</v>
      </c>
      <c r="I58" s="142">
        <f>VLOOKUP(A58,ПТО!$A$2:$D$31,3,FALSE)</f>
        <v>1</v>
      </c>
      <c r="J58" s="142"/>
      <c r="K58" s="109"/>
      <c r="L58" s="158"/>
      <c r="M58" s="116"/>
      <c r="N58" s="109"/>
      <c r="O58" s="23" t="str">
        <f t="shared" si="1"/>
        <v>Механизированная уборка и вывоз снега.</v>
      </c>
      <c r="R58" s="22" t="s">
        <v>74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09"/>
      <c r="L59" s="158"/>
      <c r="M59" s="116"/>
      <c r="N59" s="109"/>
      <c r="O59" s="23">
        <f t="shared" si="1"/>
        <v>0</v>
      </c>
      <c r="R59" s="22" t="s">
        <v>74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09"/>
      <c r="L60" s="158"/>
      <c r="M60" s="116"/>
      <c r="N60" s="109"/>
      <c r="O60" s="23">
        <f t="shared" si="1"/>
        <v>0</v>
      </c>
      <c r="R60" s="22" t="s">
        <v>74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09"/>
      <c r="L61" s="158"/>
      <c r="M61" s="116"/>
      <c r="N61" s="109"/>
      <c r="O61" s="23">
        <f t="shared" si="1"/>
        <v>0</v>
      </c>
      <c r="R61" s="22" t="s">
        <v>74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09"/>
      <c r="L62" s="158"/>
      <c r="M62" s="116"/>
      <c r="N62" s="109"/>
      <c r="O62" s="23">
        <f t="shared" si="1"/>
        <v>0</v>
      </c>
      <c r="R62" s="22" t="s">
        <v>74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09"/>
      <c r="L63" s="158"/>
      <c r="M63" s="116"/>
      <c r="N63" s="109"/>
      <c r="O63" s="23">
        <f t="shared" si="1"/>
        <v>0</v>
      </c>
      <c r="R63" s="22" t="s">
        <v>74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09"/>
      <c r="L64" s="158"/>
      <c r="M64" s="116"/>
      <c r="N64" s="109"/>
      <c r="O64" s="23">
        <f t="shared" si="1"/>
        <v>0</v>
      </c>
      <c r="R64" s="22" t="s">
        <v>74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09"/>
      <c r="L65" s="158"/>
      <c r="M65" s="116"/>
      <c r="N65" s="109"/>
      <c r="O65" s="23">
        <f t="shared" si="1"/>
        <v>0</v>
      </c>
      <c r="R65" s="22" t="s">
        <v>74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09"/>
      <c r="L66" s="158"/>
      <c r="M66" s="116"/>
      <c r="N66" s="109"/>
      <c r="O66" s="23">
        <f t="shared" si="1"/>
        <v>0</v>
      </c>
      <c r="R66" s="22" t="s">
        <v>74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09"/>
      <c r="L67" s="158"/>
      <c r="M67" s="116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09"/>
      <c r="L68" s="158"/>
      <c r="M68" s="116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09"/>
      <c r="L69" s="158"/>
      <c r="M69" s="116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09"/>
      <c r="L70" s="158"/>
      <c r="M70" s="116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6"/>
      <c r="L71" s="158"/>
      <c r="M71" s="116"/>
      <c r="N71" s="116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09"/>
      <c r="L72" s="158"/>
      <c r="M72" s="116"/>
      <c r="N72" s="109"/>
      <c r="O72" s="23">
        <f t="shared" si="1"/>
        <v>0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59" t="s">
        <v>25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09"/>
      <c r="L75" s="161"/>
      <c r="M75" s="109"/>
      <c r="N75" s="109"/>
      <c r="O75" s="70" t="s">
        <v>102</v>
      </c>
    </row>
    <row r="76" spans="1:16384" ht="18.75" customHeight="1" outlineLevel="1">
      <c r="A76" s="159" t="s">
        <v>26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09"/>
      <c r="L76" s="161"/>
      <c r="M76" s="109"/>
      <c r="N76" s="109"/>
      <c r="O76" s="70" t="s">
        <v>103</v>
      </c>
    </row>
    <row r="77" spans="1:16384" ht="21.75" customHeight="1" outlineLevel="1">
      <c r="A77" s="159" t="s">
        <v>27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09"/>
      <c r="L77" s="161"/>
      <c r="M77" s="109"/>
      <c r="N77" s="109"/>
      <c r="O77" s="70" t="s">
        <v>104</v>
      </c>
    </row>
    <row r="78" spans="1:16384" ht="18.75" customHeight="1" outlineLevel="1">
      <c r="A78" s="159" t="s">
        <v>28</v>
      </c>
      <c r="B78" s="159"/>
      <c r="C78" s="159"/>
      <c r="D78" s="159"/>
      <c r="E78" s="159"/>
      <c r="F78" s="159"/>
      <c r="G78" s="159"/>
      <c r="H78" s="159"/>
      <c r="I78" s="159"/>
      <c r="J78" s="97">
        <f>VLOOKUP(O78,АО,3,FALSE)</f>
        <v>0</v>
      </c>
      <c r="K78" s="109"/>
      <c r="L78" s="161"/>
      <c r="M78" s="109"/>
      <c r="N78" s="109"/>
      <c r="O78" s="70" t="s">
        <v>105</v>
      </c>
    </row>
    <row r="79" spans="1:16384">
      <c r="A79" s="115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39" t="s">
        <v>1</v>
      </c>
      <c r="B81" s="139"/>
      <c r="C81" s="139"/>
      <c r="D81" s="139"/>
      <c r="E81" s="139"/>
      <c r="F81" s="139"/>
      <c r="G81" s="139"/>
      <c r="H81" s="139"/>
      <c r="I81" s="139"/>
      <c r="J81" s="97">
        <f t="shared" ref="J81:J90" si="2">VLOOKUP(O81,АО,3,FALSE)</f>
        <v>0</v>
      </c>
      <c r="K81" s="109"/>
      <c r="L81" s="147"/>
      <c r="M81" s="109"/>
      <c r="N81" s="109"/>
      <c r="O81" s="70" t="s">
        <v>106</v>
      </c>
    </row>
    <row r="82" spans="1:15" outlineLevel="1">
      <c r="A82" s="139" t="s">
        <v>2</v>
      </c>
      <c r="B82" s="139"/>
      <c r="C82" s="139"/>
      <c r="D82" s="139"/>
      <c r="E82" s="139"/>
      <c r="F82" s="139"/>
      <c r="G82" s="139"/>
      <c r="H82" s="139"/>
      <c r="I82" s="139"/>
      <c r="J82" s="97">
        <f t="shared" si="2"/>
        <v>0</v>
      </c>
      <c r="K82" s="109"/>
      <c r="L82" s="147"/>
      <c r="M82" s="109"/>
      <c r="N82" s="109"/>
      <c r="O82" s="70" t="s">
        <v>107</v>
      </c>
    </row>
    <row r="83" spans="1:15" outlineLevel="1">
      <c r="A83" s="153" t="s">
        <v>3</v>
      </c>
      <c r="B83" s="154"/>
      <c r="C83" s="154"/>
      <c r="D83" s="154"/>
      <c r="E83" s="154"/>
      <c r="F83" s="154"/>
      <c r="G83" s="154"/>
      <c r="H83" s="154"/>
      <c r="I83" s="155"/>
      <c r="J83" s="97">
        <f t="shared" si="2"/>
        <v>208622.39</v>
      </c>
      <c r="K83" s="109"/>
      <c r="L83" s="147"/>
      <c r="M83" s="109"/>
      <c r="N83" s="109"/>
      <c r="O83" s="70" t="s">
        <v>108</v>
      </c>
    </row>
    <row r="84" spans="1:15" outlineLevel="1">
      <c r="A84" s="153" t="s">
        <v>15</v>
      </c>
      <c r="B84" s="154"/>
      <c r="C84" s="154"/>
      <c r="D84" s="154"/>
      <c r="E84" s="154"/>
      <c r="F84" s="154"/>
      <c r="G84" s="154"/>
      <c r="H84" s="154"/>
      <c r="I84" s="155"/>
      <c r="J84" s="97">
        <f t="shared" si="2"/>
        <v>0</v>
      </c>
      <c r="K84" s="109"/>
      <c r="L84" s="147"/>
      <c r="M84" s="109"/>
      <c r="N84" s="109"/>
      <c r="O84" s="70" t="s">
        <v>109</v>
      </c>
    </row>
    <row r="85" spans="1:15" outlineLevel="1">
      <c r="A85" s="153" t="s">
        <v>16</v>
      </c>
      <c r="B85" s="154"/>
      <c r="C85" s="154"/>
      <c r="D85" s="154"/>
      <c r="E85" s="154"/>
      <c r="F85" s="154"/>
      <c r="G85" s="154"/>
      <c r="H85" s="154"/>
      <c r="I85" s="155"/>
      <c r="J85" s="97">
        <f t="shared" si="2"/>
        <v>0</v>
      </c>
      <c r="K85" s="109"/>
      <c r="L85" s="147"/>
      <c r="M85" s="109"/>
      <c r="N85" s="109"/>
      <c r="O85" s="70" t="s">
        <v>110</v>
      </c>
    </row>
    <row r="86" spans="1:15" outlineLevel="1">
      <c r="A86" s="153" t="s">
        <v>17</v>
      </c>
      <c r="B86" s="154"/>
      <c r="C86" s="154"/>
      <c r="D86" s="154"/>
      <c r="E86" s="154"/>
      <c r="F86" s="154"/>
      <c r="G86" s="154"/>
      <c r="H86" s="154"/>
      <c r="I86" s="155"/>
      <c r="J86" s="97">
        <f t="shared" si="2"/>
        <v>391502.25</v>
      </c>
      <c r="K86" s="109"/>
      <c r="L86" s="147"/>
      <c r="M86" s="109"/>
      <c r="N86" s="109"/>
      <c r="O86" s="70" t="s">
        <v>111</v>
      </c>
    </row>
    <row r="87" spans="1:15" ht="18.75" customHeight="1" outlineLevel="1">
      <c r="A87" s="153" t="s">
        <v>25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09"/>
      <c r="L87" s="147"/>
      <c r="M87" s="109"/>
      <c r="N87" s="109"/>
      <c r="O87" s="70" t="s">
        <v>112</v>
      </c>
    </row>
    <row r="88" spans="1:15" ht="18.75" customHeight="1" outlineLevel="1">
      <c r="A88" s="153" t="s">
        <v>26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09"/>
      <c r="L88" s="147"/>
      <c r="M88" s="109"/>
      <c r="N88" s="109"/>
      <c r="O88" s="70" t="s">
        <v>113</v>
      </c>
    </row>
    <row r="89" spans="1:15" ht="18.75" customHeight="1" outlineLevel="1">
      <c r="A89" s="153" t="s">
        <v>27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09"/>
      <c r="L89" s="147"/>
      <c r="M89" s="109"/>
      <c r="N89" s="109"/>
      <c r="O89" s="70" t="s">
        <v>114</v>
      </c>
    </row>
    <row r="90" spans="1:15" ht="18.75" customHeight="1" outlineLevel="1">
      <c r="A90" s="153" t="s">
        <v>28</v>
      </c>
      <c r="B90" s="154"/>
      <c r="C90" s="154"/>
      <c r="D90" s="154"/>
      <c r="E90" s="154"/>
      <c r="F90" s="154"/>
      <c r="G90" s="154"/>
      <c r="H90" s="154"/>
      <c r="I90" s="155"/>
      <c r="J90" s="97">
        <f t="shared" si="2"/>
        <v>0</v>
      </c>
      <c r="K90" s="109"/>
      <c r="L90" s="147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62" t="s">
        <v>46</v>
      </c>
      <c r="B93" s="162"/>
      <c r="C93" s="162"/>
      <c r="D93" s="163" t="s">
        <v>47</v>
      </c>
      <c r="E93" s="163"/>
      <c r="F93" s="10" t="s">
        <v>48</v>
      </c>
      <c r="G93" s="162" t="s">
        <v>49</v>
      </c>
      <c r="H93" s="162"/>
      <c r="I93" s="162"/>
      <c r="J93" s="162"/>
      <c r="K93" s="109"/>
      <c r="L93" s="109"/>
      <c r="M93" s="109"/>
      <c r="N93" s="109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307787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281084.02</v>
      </c>
      <c r="L95" s="148"/>
      <c r="O95" s="1" t="s">
        <v>116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216110.41</v>
      </c>
      <c r="L96" s="148"/>
      <c r="O96" s="1" t="s">
        <v>117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91676.59</v>
      </c>
      <c r="L97" s="148"/>
      <c r="O97" s="1" t="s">
        <v>118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307787</v>
      </c>
      <c r="L98" s="148"/>
      <c r="O98" s="1" t="s">
        <v>119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307787</v>
      </c>
      <c r="L99" s="148"/>
      <c r="O99" s="1" t="s">
        <v>120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121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122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141455.76999999999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10158.4</v>
      </c>
      <c r="L103" s="148"/>
      <c r="O103" s="1" t="s">
        <v>125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119207.78</v>
      </c>
      <c r="L104" s="148"/>
      <c r="O104" s="1" t="s">
        <v>126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22247.989999999991</v>
      </c>
      <c r="L105" s="148"/>
      <c r="O105" s="1" t="s">
        <v>127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141455.76999999999</v>
      </c>
      <c r="L106" s="148"/>
      <c r="O106" s="1" t="s">
        <v>128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141455.76999999999</v>
      </c>
      <c r="L107" s="148"/>
      <c r="O107" s="1" t="s">
        <v>129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130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131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253170.43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16968.53</v>
      </c>
      <c r="L111" s="148"/>
      <c r="O111" s="1" t="s">
        <v>133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209995.34</v>
      </c>
      <c r="L112" s="148"/>
      <c r="O112" s="1" t="s">
        <v>134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43175.09</v>
      </c>
      <c r="L113" s="148"/>
      <c r="O113" s="1" t="s">
        <v>135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253170.43</v>
      </c>
      <c r="L114" s="148"/>
      <c r="O114" s="1" t="s">
        <v>136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253170.43</v>
      </c>
      <c r="L115" s="148"/>
      <c r="O115" s="1" t="s">
        <v>137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138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139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57451.65</v>
      </c>
      <c r="H118" s="144"/>
      <c r="I118" s="144"/>
      <c r="J118" s="144"/>
      <c r="L118" s="47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106.33</v>
      </c>
      <c r="L119" s="47"/>
      <c r="O119" s="1" t="s">
        <v>141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49983.53</v>
      </c>
      <c r="L120" s="47"/>
      <c r="O120" s="1" t="s">
        <v>142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7468.1200000000026</v>
      </c>
      <c r="L121" s="47"/>
      <c r="O121" s="1" t="s">
        <v>143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57451.65</v>
      </c>
      <c r="L122" s="47"/>
      <c r="O122" s="1" t="s">
        <v>144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57451.65</v>
      </c>
      <c r="L123" s="47"/>
      <c r="O123" s="1" t="s">
        <v>145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93968.55</v>
      </c>
      <c r="H126" s="144"/>
      <c r="I126" s="144"/>
      <c r="J126" s="144"/>
      <c r="L126" s="47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6748.19</v>
      </c>
      <c r="L127" s="47"/>
      <c r="O127" s="1" t="s">
        <v>149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75561.23</v>
      </c>
      <c r="L128" s="47"/>
      <c r="O128" s="1" t="s">
        <v>150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18407.320000000007</v>
      </c>
      <c r="L129" s="47"/>
      <c r="O129" s="1" t="s">
        <v>151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93968.55</v>
      </c>
      <c r="L130" s="47"/>
      <c r="O130" s="1" t="s">
        <v>152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93968.55</v>
      </c>
      <c r="L131" s="47"/>
      <c r="O131" s="1" t="s">
        <v>153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4"/>
      <c r="I134" s="144"/>
      <c r="J134" s="144"/>
      <c r="L134" s="47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7"/>
      <c r="O135" s="1" t="s">
        <v>157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95.25</v>
      </c>
      <c r="L136" s="47"/>
      <c r="O136" s="1" t="s">
        <v>158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7"/>
      <c r="O138" s="1" t="s">
        <v>160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7"/>
      <c r="O139" s="1" t="s">
        <v>161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39" t="s">
        <v>43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13</v>
      </c>
      <c r="O144" t="s">
        <v>173</v>
      </c>
    </row>
    <row r="145" spans="1:15" ht="18.75" customHeight="1" outlineLevel="1">
      <c r="A145" s="139" t="s">
        <v>44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39" t="s">
        <v>176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333938.61</v>
      </c>
      <c r="O146" t="s">
        <v>175</v>
      </c>
    </row>
    <row r="149" spans="1:15" ht="52.5" customHeight="1">
      <c r="A149" s="164" t="s">
        <v>223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226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6" t="s">
        <v>69</v>
      </c>
      <c r="B154" s="166"/>
      <c r="C154" s="166"/>
      <c r="D154" s="166"/>
      <c r="E154" s="27">
        <f>ПТО!G1</f>
        <v>117007.48</v>
      </c>
    </row>
    <row r="155" spans="1:15" ht="34.5" customHeight="1">
      <c r="A155" s="165" t="s">
        <v>70</v>
      </c>
      <c r="B155" s="165"/>
      <c r="C155" s="165"/>
      <c r="D155" s="165"/>
      <c r="E155" s="28">
        <f>J13</f>
        <v>127754.40000000001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18</v>
      </c>
      <c r="B157" s="149"/>
      <c r="C157" s="149"/>
      <c r="D157" s="149"/>
      <c r="E157" s="149"/>
      <c r="F157" s="149" t="s">
        <v>19</v>
      </c>
      <c r="G157" s="149"/>
      <c r="H157" s="20" t="s">
        <v>55</v>
      </c>
      <c r="I157" s="149" t="s">
        <v>20</v>
      </c>
      <c r="J157" s="149"/>
    </row>
    <row r="158" spans="1:15" ht="29.25" customHeight="1">
      <c r="A158" s="141" t="str">
        <f t="shared" ref="A158:A163" si="14">IF(N158&gt;0,N158,0)</f>
        <v>Техническое освидетельствование лифтов.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16200</v>
      </c>
      <c r="G158" s="146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2</v>
      </c>
      <c r="J158" s="142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6">
        <f t="shared" si="15"/>
        <v>12000</v>
      </c>
      <c r="G159" s="146"/>
      <c r="H159" s="24" t="str">
        <f t="shared" si="16"/>
        <v>ежемесячно</v>
      </c>
      <c r="I159" s="142">
        <f t="shared" si="17"/>
        <v>12</v>
      </c>
      <c r="J159" s="142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Техническое обслуживание системы видеонаблюдения.</v>
      </c>
      <c r="B160" s="141"/>
      <c r="C160" s="141"/>
      <c r="D160" s="141"/>
      <c r="E160" s="141"/>
      <c r="F160" s="146">
        <f t="shared" si="15"/>
        <v>22000</v>
      </c>
      <c r="G160" s="146"/>
      <c r="H160" s="24" t="str">
        <f t="shared" si="16"/>
        <v>ежемесячно</v>
      </c>
      <c r="I160" s="142">
        <f t="shared" si="17"/>
        <v>10</v>
      </c>
      <c r="J160" s="142"/>
      <c r="M160" s="22" t="s">
        <v>74</v>
      </c>
      <c r="N160" s="1" t="str">
        <v>Техническое обслуживание системы видеонаблюдения.</v>
      </c>
    </row>
    <row r="161" spans="1:14" ht="28.5" customHeight="1">
      <c r="A161" s="141" t="str">
        <f>IF(N161&gt;0,N161,0)</f>
        <v>Приобретение и установка "Рукав пожарный".</v>
      </c>
      <c r="B161" s="141"/>
      <c r="C161" s="141"/>
      <c r="D161" s="141"/>
      <c r="E161" s="141"/>
      <c r="F161" s="146">
        <f t="shared" si="15"/>
        <v>5160</v>
      </c>
      <c r="G161" s="146"/>
      <c r="H161" s="24" t="str">
        <f t="shared" si="16"/>
        <v>разово</v>
      </c>
      <c r="I161" s="142">
        <f t="shared" si="17"/>
        <v>3</v>
      </c>
      <c r="J161" s="142"/>
      <c r="M161" s="22" t="s">
        <v>74</v>
      </c>
      <c r="N161" s="1" t="str">
        <v>Приобретение и установка "Рукав пожарный".</v>
      </c>
    </row>
    <row r="162" spans="1:14" ht="28.5" customHeight="1">
      <c r="A162" s="141" t="str">
        <f t="shared" si="14"/>
        <v>Проведение праздника "Новогодняя Ёлка".</v>
      </c>
      <c r="B162" s="141"/>
      <c r="C162" s="141"/>
      <c r="D162" s="141"/>
      <c r="E162" s="141"/>
      <c r="F162" s="146">
        <f t="shared" si="15"/>
        <v>2000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74</v>
      </c>
      <c r="N162" s="1" t="str">
        <v>Проведение праздника "Новогодняя Ёлка".</v>
      </c>
    </row>
    <row r="163" spans="1:14" ht="28.5" customHeight="1">
      <c r="A163" s="141" t="str">
        <f t="shared" si="14"/>
        <v>Пусконаладочные работы ОВЕН ПЧВЗ.</v>
      </c>
      <c r="B163" s="141"/>
      <c r="C163" s="141"/>
      <c r="D163" s="141"/>
      <c r="E163" s="141"/>
      <c r="F163" s="146">
        <f t="shared" si="15"/>
        <v>1072.19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74</v>
      </c>
      <c r="N163" s="1" t="str">
        <v>Пусконаладочные работы ОВЕН ПЧВЗ.</v>
      </c>
    </row>
    <row r="164" spans="1:14" ht="28.5" customHeight="1">
      <c r="A164" s="141" t="str">
        <f t="shared" ref="A164:A187" si="18">IF(N164&gt;0,N164,0)</f>
        <v>Вывоз снега с придомовой территории.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2000</v>
      </c>
      <c r="G164" s="146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74</v>
      </c>
      <c r="N164" s="1" t="str">
        <v>Вывоз снега с придомовой территории.</v>
      </c>
    </row>
    <row r="165" spans="1:14" ht="28.5" customHeight="1">
      <c r="A165" s="141" t="str">
        <f t="shared" si="18"/>
        <v>Замена манометров и термометров.</v>
      </c>
      <c r="B165" s="141"/>
      <c r="C165" s="141"/>
      <c r="D165" s="141"/>
      <c r="E165" s="141"/>
      <c r="F165" s="146">
        <f t="shared" si="19"/>
        <v>2500</v>
      </c>
      <c r="G165" s="146"/>
      <c r="H165" s="29" t="str">
        <f t="shared" si="16"/>
        <v>разово</v>
      </c>
      <c r="I165" s="142">
        <f t="shared" si="20"/>
        <v>1</v>
      </c>
      <c r="J165" s="142"/>
      <c r="M165" s="22" t="s">
        <v>74</v>
      </c>
      <c r="N165" s="1" t="str">
        <v>Замена манометров и термометров.</v>
      </c>
    </row>
    <row r="166" spans="1:14" ht="28.5" customHeight="1">
      <c r="A166" s="141" t="str">
        <f t="shared" si="18"/>
        <v>Ремонт насоса на станции повышения давления ХВС.</v>
      </c>
      <c r="B166" s="141"/>
      <c r="C166" s="141"/>
      <c r="D166" s="141"/>
      <c r="E166" s="141"/>
      <c r="F166" s="146">
        <f t="shared" si="19"/>
        <v>1136.46</v>
      </c>
      <c r="G166" s="146"/>
      <c r="H166" s="29" t="str">
        <f t="shared" si="16"/>
        <v>разово</v>
      </c>
      <c r="I166" s="142">
        <f t="shared" si="20"/>
        <v>1</v>
      </c>
      <c r="J166" s="142"/>
      <c r="M166" s="22" t="s">
        <v>74</v>
      </c>
      <c r="N166" s="1" t="str">
        <v>Ремонт насоса на станции повышения давления ХВС.</v>
      </c>
    </row>
    <row r="167" spans="1:14" ht="28.5" customHeight="1">
      <c r="A167" s="141" t="str">
        <f t="shared" si="18"/>
        <v>Водоотвод с ЦТП.</v>
      </c>
      <c r="B167" s="141"/>
      <c r="C167" s="141"/>
      <c r="D167" s="141"/>
      <c r="E167" s="141"/>
      <c r="F167" s="146">
        <f t="shared" si="19"/>
        <v>477.38</v>
      </c>
      <c r="G167" s="146"/>
      <c r="H167" s="29" t="str">
        <f t="shared" si="16"/>
        <v>разово</v>
      </c>
      <c r="I167" s="142">
        <f t="shared" si="20"/>
        <v>1</v>
      </c>
      <c r="J167" s="142"/>
      <c r="M167" s="22" t="s">
        <v>74</v>
      </c>
      <c r="N167" s="1" t="str">
        <v>Водоотвод с ЦТП.</v>
      </c>
    </row>
    <row r="168" spans="1:14" ht="28.5" customHeight="1">
      <c r="A168" s="141" t="str">
        <f t="shared" si="18"/>
        <v>Приобретение и монтаж лежачих неровностей.</v>
      </c>
      <c r="B168" s="141"/>
      <c r="C168" s="141"/>
      <c r="D168" s="141"/>
      <c r="E168" s="141"/>
      <c r="F168" s="146">
        <f t="shared" si="19"/>
        <v>4866.43</v>
      </c>
      <c r="G168" s="146"/>
      <c r="H168" s="29" t="str">
        <f t="shared" si="16"/>
        <v>разово</v>
      </c>
      <c r="I168" s="142">
        <f t="shared" si="20"/>
        <v>1</v>
      </c>
      <c r="J168" s="142"/>
      <c r="M168" s="22" t="s">
        <v>74</v>
      </c>
      <c r="N168" s="1" t="str">
        <v>Приобретение и монтаж лежачих неровностей.</v>
      </c>
    </row>
    <row r="169" spans="1:14" ht="28.5" customHeight="1">
      <c r="A169" s="141" t="str">
        <f t="shared" si="18"/>
        <v>Приобретение растительного грунта на газон возле ЦТП.</v>
      </c>
      <c r="B169" s="141"/>
      <c r="C169" s="141"/>
      <c r="D169" s="141"/>
      <c r="E169" s="141"/>
      <c r="F169" s="146">
        <f t="shared" si="19"/>
        <v>2121.63</v>
      </c>
      <c r="G169" s="146"/>
      <c r="H169" s="29" t="str">
        <f t="shared" si="16"/>
        <v>разово</v>
      </c>
      <c r="I169" s="142">
        <f t="shared" si="20"/>
        <v>1</v>
      </c>
      <c r="J169" s="142"/>
      <c r="M169" s="22" t="s">
        <v>74</v>
      </c>
      <c r="N169" s="1" t="str">
        <v>Приобретение растительного грунта на газон возле ЦТП.</v>
      </c>
    </row>
    <row r="170" spans="1:14" ht="28.5" customHeight="1">
      <c r="A170" s="141" t="str">
        <f t="shared" si="18"/>
        <v>Ремонт насоса повышения давления ХВС в насосной станции.</v>
      </c>
      <c r="B170" s="141"/>
      <c r="C170" s="141"/>
      <c r="D170" s="141"/>
      <c r="E170" s="141"/>
      <c r="F170" s="146">
        <f t="shared" si="19"/>
        <v>2148.37</v>
      </c>
      <c r="G170" s="146"/>
      <c r="H170" s="29" t="str">
        <f t="shared" si="16"/>
        <v>разово</v>
      </c>
      <c r="I170" s="142">
        <f t="shared" si="20"/>
        <v>1</v>
      </c>
      <c r="J170" s="142"/>
      <c r="M170" s="22" t="s">
        <v>74</v>
      </c>
      <c r="N170" s="1" t="str">
        <v>Ремонт насоса повышения давления ХВС в насосной станции.</v>
      </c>
    </row>
    <row r="171" spans="1:14" ht="28.5" customHeight="1">
      <c r="A171" s="141" t="str">
        <f t="shared" si="18"/>
        <v>Ремонт уличного освещения.</v>
      </c>
      <c r="B171" s="141"/>
      <c r="C171" s="141"/>
      <c r="D171" s="141"/>
      <c r="E171" s="141"/>
      <c r="F171" s="146">
        <f t="shared" si="19"/>
        <v>486.24</v>
      </c>
      <c r="G171" s="146"/>
      <c r="H171" s="29" t="str">
        <f t="shared" si="16"/>
        <v>разово</v>
      </c>
      <c r="I171" s="142">
        <f t="shared" si="20"/>
        <v>1</v>
      </c>
      <c r="J171" s="142"/>
      <c r="M171" s="22" t="s">
        <v>74</v>
      </c>
      <c r="N171" s="1" t="str">
        <v>Ремонт уличного освещения.</v>
      </c>
    </row>
    <row r="172" spans="1:14" ht="28.5" customHeight="1">
      <c r="A172" s="141" t="str">
        <f t="shared" si="18"/>
        <v>Изготовление и монтаж газонного ограждения возле ЦТП.</v>
      </c>
      <c r="B172" s="141"/>
      <c r="C172" s="141"/>
      <c r="D172" s="141"/>
      <c r="E172" s="141"/>
      <c r="F172" s="146">
        <f t="shared" si="19"/>
        <v>4698.37</v>
      </c>
      <c r="G172" s="146"/>
      <c r="H172" s="29" t="str">
        <f t="shared" si="16"/>
        <v>разово</v>
      </c>
      <c r="I172" s="142">
        <f t="shared" si="20"/>
        <v>1</v>
      </c>
      <c r="J172" s="142"/>
      <c r="M172" s="22" t="s">
        <v>74</v>
      </c>
      <c r="N172" s="1" t="str">
        <v>Изготовление и монтаж газонного ограждения возле ЦТП.</v>
      </c>
    </row>
    <row r="173" spans="1:14" ht="28.5" customHeight="1">
      <c r="A173" s="141" t="str">
        <f t="shared" si="18"/>
        <v>Механизированная уборка и вывоз снега.</v>
      </c>
      <c r="B173" s="141"/>
      <c r="C173" s="141"/>
      <c r="D173" s="141"/>
      <c r="E173" s="141"/>
      <c r="F173" s="146">
        <f t="shared" si="19"/>
        <v>13363.2</v>
      </c>
      <c r="G173" s="146"/>
      <c r="H173" s="29" t="str">
        <f t="shared" si="16"/>
        <v>разово</v>
      </c>
      <c r="I173" s="142">
        <f t="shared" si="20"/>
        <v>1</v>
      </c>
      <c r="J173" s="142"/>
      <c r="M173" s="22" t="s">
        <v>74</v>
      </c>
      <c r="N173" s="1" t="str">
        <v>Механизированная уборка и вывоз снега.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74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74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74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74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74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74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74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74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74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74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74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74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74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74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66" t="s">
        <v>71</v>
      </c>
      <c r="B190" s="166"/>
      <c r="C190" s="166"/>
      <c r="D190" s="166"/>
      <c r="E190" s="27">
        <f>SUM(F158:G187)</f>
        <v>92230.26999999999</v>
      </c>
    </row>
    <row r="191" spans="1:14" ht="51.75" customHeight="1">
      <c r="A191" s="166" t="s">
        <v>72</v>
      </c>
      <c r="B191" s="166"/>
      <c r="C191" s="166"/>
      <c r="D191" s="166"/>
      <c r="E191" s="27">
        <f>E190+E154-E155</f>
        <v>81483.349999999991</v>
      </c>
    </row>
    <row r="192" spans="1:14">
      <c r="A192" s="104" t="s">
        <v>177</v>
      </c>
    </row>
    <row r="193" spans="1:10" ht="62.25" customHeight="1">
      <c r="A193" s="140" t="s">
        <v>75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49">
        <f>ПТО!G12</f>
        <v>1200</v>
      </c>
      <c r="I194" s="50" t="s">
        <v>77</v>
      </c>
    </row>
    <row r="195" spans="1:10" ht="18.75" customHeight="1">
      <c r="A195" s="138" t="str">
        <f>ПТО!F13</f>
        <v xml:space="preserve">  -  техническое освидетельствование лифтов</v>
      </c>
      <c r="B195" s="138"/>
      <c r="C195" s="138"/>
      <c r="D195" s="138"/>
      <c r="E195" s="138"/>
      <c r="F195" s="138"/>
      <c r="G195" s="138"/>
      <c r="H195" s="49">
        <f>ПТО!G13</f>
        <v>16200</v>
      </c>
      <c r="I195" s="50" t="s">
        <v>77</v>
      </c>
    </row>
    <row r="196" spans="1:10" ht="18.75" customHeight="1">
      <c r="A196" s="138" t="str">
        <f>ПТО!F14</f>
        <v xml:space="preserve">  -  техническое обслуживание охранной сигнализации</v>
      </c>
      <c r="B196" s="138"/>
      <c r="C196" s="138"/>
      <c r="D196" s="138"/>
      <c r="E196" s="138"/>
      <c r="F196" s="138"/>
      <c r="G196" s="138"/>
      <c r="H196" s="49">
        <f>ПТО!G14</f>
        <v>12000</v>
      </c>
      <c r="I196" s="50" t="s">
        <v>77</v>
      </c>
    </row>
    <row r="197" spans="1:10" ht="18.75" customHeight="1">
      <c r="A197" s="138" t="str">
        <f>ПТО!F15</f>
        <v xml:space="preserve">  -  техническое обслуживание системы видеонаблюдения</v>
      </c>
      <c r="B197" s="138"/>
      <c r="C197" s="138"/>
      <c r="D197" s="138"/>
      <c r="E197" s="138"/>
      <c r="F197" s="138"/>
      <c r="G197" s="138"/>
      <c r="H197" s="49">
        <f>ПТО!G15</f>
        <v>26400</v>
      </c>
      <c r="I197" s="50" t="s">
        <v>77</v>
      </c>
    </row>
    <row r="198" spans="1:10" ht="18.75" customHeight="1">
      <c r="A198" s="138" t="str">
        <f>ПТО!F16</f>
        <v xml:space="preserve">  -  замена светильников на лестничном клетке на светодиодные с датчиком движения</v>
      </c>
      <c r="B198" s="138"/>
      <c r="C198" s="138"/>
      <c r="D198" s="138"/>
      <c r="E198" s="138"/>
      <c r="F198" s="138"/>
      <c r="G198" s="138"/>
      <c r="H198" s="49">
        <f>ПТО!G16</f>
        <v>20000</v>
      </c>
      <c r="I198" s="52" t="s">
        <v>77</v>
      </c>
    </row>
    <row r="199" spans="1:10" ht="18.75" customHeight="1">
      <c r="A199" s="138" t="str">
        <f>ПТО!F17</f>
        <v xml:space="preserve"> - изготовление и монтаж входной (домофонной) двери, со стороны  объездной дороги</v>
      </c>
      <c r="B199" s="138"/>
      <c r="C199" s="138"/>
      <c r="D199" s="138"/>
      <c r="E199" s="138"/>
      <c r="F199" s="138"/>
      <c r="G199" s="138"/>
      <c r="H199" s="49">
        <f>ПТО!G17</f>
        <v>40000</v>
      </c>
      <c r="I199" s="50" t="s">
        <v>77</v>
      </c>
    </row>
    <row r="200" spans="1:10">
      <c r="A200" s="138" t="str">
        <f>ПТО!F18</f>
        <v xml:space="preserve">  -  покраска металлического ограждения</v>
      </c>
      <c r="B200" s="138"/>
      <c r="C200" s="138"/>
      <c r="D200" s="138"/>
      <c r="E200" s="138"/>
      <c r="F200" s="138"/>
      <c r="G200" s="138"/>
      <c r="H200" s="49">
        <f>ПТО!G18</f>
        <v>4000</v>
      </c>
      <c r="I200" s="50" t="s">
        <v>77</v>
      </c>
    </row>
    <row r="201" spans="1:10">
      <c r="A201" s="138" t="str">
        <f>ПТО!F19</f>
        <v xml:space="preserve">  -  покраска (обновление) бордюров и разлиновка парковочных мест</v>
      </c>
      <c r="B201" s="138"/>
      <c r="C201" s="138"/>
      <c r="D201" s="138"/>
      <c r="E201" s="138"/>
      <c r="F201" s="138"/>
      <c r="G201" s="138"/>
      <c r="H201" s="49">
        <f>ПТО!G19</f>
        <v>9000</v>
      </c>
      <c r="I201" s="50" t="s">
        <v>77</v>
      </c>
    </row>
    <row r="202" spans="1:10">
      <c r="A202" s="138" t="str">
        <f>ПТО!F20</f>
        <v xml:space="preserve">  -  устройство крыльца резинополом специализированной организацией</v>
      </c>
      <c r="B202" s="138"/>
      <c r="C202" s="138"/>
      <c r="D202" s="138"/>
      <c r="E202" s="138"/>
      <c r="F202" s="138"/>
      <c r="G202" s="138"/>
      <c r="H202" s="49">
        <f>ПТО!G20</f>
        <v>45000</v>
      </c>
      <c r="I202" s="50" t="s">
        <v>77</v>
      </c>
    </row>
    <row r="203" spans="1:10">
      <c r="A203" s="138" t="str">
        <f>ПТО!F21</f>
        <v xml:space="preserve">  -  промазка битумным технониколем швов рулонного технониколя, фановых труб, вентиляционных шахт, парапетов и т. п.</v>
      </c>
      <c r="B203" s="138"/>
      <c r="C203" s="138"/>
      <c r="D203" s="138"/>
      <c r="E203" s="138"/>
      <c r="F203" s="138"/>
      <c r="G203" s="138"/>
      <c r="H203" s="49">
        <f>ПТО!G21</f>
        <v>12000</v>
      </c>
      <c r="I203" s="50" t="s">
        <v>77</v>
      </c>
    </row>
    <row r="204" spans="1:10">
      <c r="A204" s="138" t="str">
        <f>ПТО!F22</f>
        <v xml:space="preserve"> -  ремонт асфальтного покрытия (трещины, ямы)  специализированной организацией</v>
      </c>
      <c r="B204" s="138"/>
      <c r="C204" s="138"/>
      <c r="D204" s="138"/>
      <c r="E204" s="138"/>
      <c r="F204" s="138"/>
      <c r="G204" s="138"/>
      <c r="H204" s="49">
        <f>ПТО!G22</f>
        <v>25000</v>
      </c>
      <c r="I204" s="50" t="s">
        <v>77</v>
      </c>
    </row>
    <row r="205" spans="1:10">
      <c r="A205" s="138" t="str">
        <f>ПТО!F23</f>
        <v xml:space="preserve">  -  изготовление и монтаж ограждения по периметру детской площадки</v>
      </c>
      <c r="B205" s="138"/>
      <c r="C205" s="138"/>
      <c r="D205" s="138"/>
      <c r="E205" s="138"/>
      <c r="F205" s="138"/>
      <c r="G205" s="138"/>
      <c r="H205" s="49">
        <f>ПТО!G23</f>
        <v>20000</v>
      </c>
      <c r="I205" s="50" t="s">
        <v>77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49">
        <f>ПТО!G24</f>
        <v>0</v>
      </c>
      <c r="I206" s="50" t="s">
        <v>77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49">
        <f>ПТО!G25</f>
        <v>0</v>
      </c>
      <c r="I207" s="50" t="s">
        <v>77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49">
        <f>ПТО!G26</f>
        <v>0</v>
      </c>
      <c r="I208" s="50" t="s">
        <v>77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49">
        <f>ПТО!G27</f>
        <v>0</v>
      </c>
      <c r="I209" s="50" t="s">
        <v>77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49">
        <f>ПТО!G28</f>
        <v>0</v>
      </c>
      <c r="I210" s="50" t="s">
        <v>77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49">
        <f>ПТО!G29</f>
        <v>0</v>
      </c>
      <c r="I211" s="50" t="s">
        <v>77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49">
        <f>ПТО!G30</f>
        <v>0</v>
      </c>
      <c r="I212" s="50" t="s">
        <v>77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230800</v>
      </c>
      <c r="I214" s="56" t="s">
        <v>80</v>
      </c>
    </row>
  </sheetData>
  <sheetProtection algorithmName="SHA-512" hashValue="6nfup6i50201nSuIsuAFzaYJ7QpJCzq02kj6OPxtiU6fSGgoi0cuErg0Tgc7OqYw9c0RTjk6cbLd6v2cXfkRrw==" saltValue="DnB5QvgQwbwNgYU+ZgYoD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A42" sqref="A42:A4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117007.48</f>
        <v>117007.48</v>
      </c>
    </row>
    <row r="2" spans="1:12" ht="18.75" customHeight="1">
      <c r="A2" s="122" t="s">
        <v>181</v>
      </c>
      <c r="B2" s="118" t="s">
        <v>192</v>
      </c>
      <c r="C2" s="118">
        <v>2</v>
      </c>
      <c r="D2" s="121">
        <v>16200</v>
      </c>
      <c r="E2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6" t="s">
        <v>182</v>
      </c>
      <c r="B3" s="118" t="s">
        <v>193</v>
      </c>
      <c r="C3" s="118">
        <v>12</v>
      </c>
      <c r="D3" s="121">
        <v>12000</v>
      </c>
      <c r="E3"/>
      <c r="F3" s="30"/>
      <c r="G3" s="30"/>
      <c r="L3" s="33" t="str">
        <f t="shared" si="0"/>
        <v>ТР</v>
      </c>
    </row>
    <row r="4" spans="1:12" ht="18.75" customHeight="1">
      <c r="A4" s="122" t="s">
        <v>183</v>
      </c>
      <c r="B4" s="120" t="s">
        <v>193</v>
      </c>
      <c r="C4" s="120">
        <v>10</v>
      </c>
      <c r="D4" s="121">
        <v>22000</v>
      </c>
      <c r="E4" t="s">
        <v>196</v>
      </c>
      <c r="F4" s="30"/>
      <c r="G4" s="30"/>
      <c r="L4" s="33" t="str">
        <f t="shared" si="0"/>
        <v>ТР</v>
      </c>
    </row>
    <row r="5" spans="1:12" ht="18.75" customHeight="1">
      <c r="A5" s="122" t="s">
        <v>184</v>
      </c>
      <c r="B5" s="119" t="s">
        <v>194</v>
      </c>
      <c r="C5" s="119">
        <v>3</v>
      </c>
      <c r="D5" s="121">
        <v>5160</v>
      </c>
      <c r="E5" s="130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4" t="s">
        <v>185</v>
      </c>
      <c r="B6" s="119" t="s">
        <v>194</v>
      </c>
      <c r="C6" s="119">
        <v>1</v>
      </c>
      <c r="D6" s="121">
        <v>2000</v>
      </c>
      <c r="E6" s="130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2" t="s">
        <v>186</v>
      </c>
      <c r="B7" s="119" t="s">
        <v>194</v>
      </c>
      <c r="C7" s="119">
        <v>1</v>
      </c>
      <c r="D7" s="121">
        <v>1072.19</v>
      </c>
      <c r="E7" s="131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25" t="s">
        <v>187</v>
      </c>
      <c r="B8" s="119" t="s">
        <v>194</v>
      </c>
      <c r="C8" s="119">
        <v>1</v>
      </c>
      <c r="D8" s="123">
        <v>2000</v>
      </c>
      <c r="E8" s="130" t="s">
        <v>199</v>
      </c>
      <c r="F8" s="45"/>
      <c r="G8" s="45"/>
      <c r="K8" s="43"/>
      <c r="L8" s="33" t="str">
        <f t="shared" si="0"/>
        <v>ТР</v>
      </c>
    </row>
    <row r="9" spans="1:12">
      <c r="A9" s="122" t="s">
        <v>188</v>
      </c>
      <c r="B9" s="119" t="s">
        <v>194</v>
      </c>
      <c r="C9" s="118">
        <v>1</v>
      </c>
      <c r="D9" s="121">
        <v>2500</v>
      </c>
      <c r="E9" s="129" t="s">
        <v>200</v>
      </c>
      <c r="F9" s="44"/>
      <c r="G9" s="44"/>
      <c r="K9" s="43"/>
      <c r="L9" s="33" t="str">
        <f t="shared" si="0"/>
        <v>ТР</v>
      </c>
    </row>
    <row r="10" spans="1:12">
      <c r="A10" s="122" t="s">
        <v>189</v>
      </c>
      <c r="B10" s="119" t="s">
        <v>194</v>
      </c>
      <c r="C10" s="118">
        <v>1</v>
      </c>
      <c r="D10" s="121">
        <v>1136.46</v>
      </c>
      <c r="E10" s="129" t="s">
        <v>203</v>
      </c>
      <c r="L10" s="33" t="str">
        <f t="shared" si="0"/>
        <v>ТР</v>
      </c>
    </row>
    <row r="11" spans="1:12" ht="94.5">
      <c r="A11" s="125" t="s">
        <v>190</v>
      </c>
      <c r="B11" s="119" t="s">
        <v>194</v>
      </c>
      <c r="C11" s="119">
        <v>1</v>
      </c>
      <c r="D11" s="123">
        <v>477.38</v>
      </c>
      <c r="E11" s="130" t="s">
        <v>204</v>
      </c>
      <c r="F11" s="111" t="s">
        <v>75</v>
      </c>
      <c r="G11" s="111"/>
      <c r="L11" s="33" t="str">
        <f t="shared" si="0"/>
        <v>ТР</v>
      </c>
    </row>
    <row r="12" spans="1:12" ht="31.5">
      <c r="A12" s="122" t="s">
        <v>191</v>
      </c>
      <c r="B12" s="119" t="s">
        <v>194</v>
      </c>
      <c r="C12" s="118">
        <v>1</v>
      </c>
      <c r="D12" s="121">
        <v>4866.43</v>
      </c>
      <c r="E12" s="129" t="s">
        <v>205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37" t="s">
        <v>219</v>
      </c>
      <c r="B13" s="126" t="s">
        <v>194</v>
      </c>
      <c r="C13" s="127">
        <v>1</v>
      </c>
      <c r="D13" s="128">
        <v>2121.63</v>
      </c>
      <c r="E13" s="129" t="s">
        <v>206</v>
      </c>
      <c r="F13" s="112" t="s">
        <v>214</v>
      </c>
      <c r="G13" s="113">
        <v>16200</v>
      </c>
      <c r="L13" s="33" t="str">
        <f t="shared" si="0"/>
        <v>ТР</v>
      </c>
    </row>
    <row r="14" spans="1:12" ht="31.5">
      <c r="A14" s="137" t="s">
        <v>220</v>
      </c>
      <c r="B14" s="126" t="s">
        <v>194</v>
      </c>
      <c r="C14" s="127">
        <v>1</v>
      </c>
      <c r="D14" s="128">
        <v>2148.37</v>
      </c>
      <c r="E14" s="129" t="s">
        <v>211</v>
      </c>
      <c r="F14" s="112" t="s">
        <v>213</v>
      </c>
      <c r="G14" s="114">
        <v>12000</v>
      </c>
      <c r="L14" s="33" t="str">
        <f t="shared" si="0"/>
        <v>ТР</v>
      </c>
    </row>
    <row r="15" spans="1:12" ht="31.5">
      <c r="A15" s="133" t="s">
        <v>208</v>
      </c>
      <c r="B15" s="126" t="s">
        <v>194</v>
      </c>
      <c r="C15" s="127">
        <v>1</v>
      </c>
      <c r="D15" s="128">
        <v>486.24</v>
      </c>
      <c r="E15" s="129" t="s">
        <v>207</v>
      </c>
      <c r="F15" s="112" t="s">
        <v>78</v>
      </c>
      <c r="G15" s="114">
        <v>26400</v>
      </c>
      <c r="L15" s="33" t="str">
        <f t="shared" si="0"/>
        <v>ТР</v>
      </c>
    </row>
    <row r="16" spans="1:12" ht="47.25">
      <c r="A16" s="133" t="s">
        <v>209</v>
      </c>
      <c r="B16" s="126" t="s">
        <v>194</v>
      </c>
      <c r="C16" s="127">
        <v>1</v>
      </c>
      <c r="D16" s="128">
        <v>4698.37</v>
      </c>
      <c r="E16" s="132" t="s">
        <v>207</v>
      </c>
      <c r="F16" s="112" t="s">
        <v>215</v>
      </c>
      <c r="G16" s="113">
        <v>20000</v>
      </c>
      <c r="L16" s="33" t="str">
        <f t="shared" si="0"/>
        <v>ТР</v>
      </c>
    </row>
    <row r="17" spans="1:12" ht="47.25">
      <c r="A17" s="134" t="s">
        <v>210</v>
      </c>
      <c r="B17" s="126" t="s">
        <v>194</v>
      </c>
      <c r="C17" s="135">
        <v>1</v>
      </c>
      <c r="D17" s="128">
        <v>13363.2</v>
      </c>
      <c r="E17" s="132" t="s">
        <v>212</v>
      </c>
      <c r="F17" s="112" t="s">
        <v>225</v>
      </c>
      <c r="G17" s="113">
        <v>40000</v>
      </c>
      <c r="L17" s="33" t="str">
        <f t="shared" si="0"/>
        <v>ТР</v>
      </c>
    </row>
    <row r="18" spans="1:12" ht="31.5">
      <c r="A18" s="30"/>
      <c r="F18" s="112" t="s">
        <v>224</v>
      </c>
      <c r="G18" s="113">
        <v>4000</v>
      </c>
      <c r="L18" s="33">
        <f t="shared" si="0"/>
        <v>0</v>
      </c>
    </row>
    <row r="19" spans="1:12" ht="31.5">
      <c r="A19" s="30"/>
      <c r="F19" s="112" t="s">
        <v>216</v>
      </c>
      <c r="G19" s="113">
        <v>9000</v>
      </c>
      <c r="L19" s="33">
        <f t="shared" si="0"/>
        <v>0</v>
      </c>
    </row>
    <row r="20" spans="1:12" ht="31.5">
      <c r="A20" s="30"/>
      <c r="F20" s="112" t="s">
        <v>217</v>
      </c>
      <c r="G20" s="113">
        <v>45000</v>
      </c>
      <c r="L20" s="33">
        <f t="shared" si="0"/>
        <v>0</v>
      </c>
    </row>
    <row r="21" spans="1:12" ht="63">
      <c r="F21" s="112" t="s">
        <v>218</v>
      </c>
      <c r="G21" s="113">
        <v>12000</v>
      </c>
      <c r="L21" s="33">
        <f t="shared" si="0"/>
        <v>0</v>
      </c>
    </row>
    <row r="22" spans="1:12" ht="47.25">
      <c r="F22" s="112" t="s">
        <v>221</v>
      </c>
      <c r="G22" s="113">
        <v>25000</v>
      </c>
      <c r="L22" s="33">
        <f t="shared" si="0"/>
        <v>0</v>
      </c>
    </row>
    <row r="23" spans="1:12" ht="31.5">
      <c r="F23" s="112" t="s">
        <v>222</v>
      </c>
      <c r="G23" s="113">
        <v>20000</v>
      </c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337271.64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337271.64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169274.64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169274.64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227</v>
      </c>
      <c r="B41" s="38">
        <v>57489.48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57489.48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76652.639999999999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76652.639999999999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49824.24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49824.24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114978.96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114978.96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179</v>
      </c>
      <c r="B46" s="38">
        <v>254870.04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254870.04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0hg/07hc3sdzVnmkhEFckxBU5F1hENbuh5GXLCkcXZ96NNDrthZLhx47HLkaYtajJ2QkhabqlabvYyR1ZMrJoQ==" saltValue="3yr8SIIYLQ/iKdwFUzJ4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42" sqref="A42:A4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201</v>
      </c>
      <c r="F1" s="60">
        <v>5323.1</v>
      </c>
    </row>
    <row r="2" spans="1:10" ht="15.75" customHeight="1">
      <c r="A2" s="70" t="s">
        <v>85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3</v>
      </c>
      <c r="C4" s="83">
        <v>493100.82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4</v>
      </c>
      <c r="C5" s="79">
        <f>SUM(C6:C8)</f>
        <v>1208806.9099999999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5</v>
      </c>
      <c r="C6" s="83">
        <v>1081052.51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6</v>
      </c>
      <c r="C7" s="83">
        <f>F1*2*12</f>
        <v>127754.40000000001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8</v>
      </c>
      <c r="C9" s="79">
        <f>SUM(C10:C14)</f>
        <v>595619.21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9</v>
      </c>
      <c r="C10" s="83">
        <v>595619.21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14</v>
      </c>
      <c r="C15" s="79">
        <f>C9</f>
        <v>595619.21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1106288.52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69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69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69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69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68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68"/>
      <c r="N26" s="63"/>
    </row>
    <row r="27" spans="1:15" ht="18.75" customHeight="1">
      <c r="A27" s="70" t="s">
        <v>108</v>
      </c>
      <c r="B27" s="75" t="s">
        <v>3</v>
      </c>
      <c r="C27" s="86">
        <v>208622.39</v>
      </c>
      <c r="D27" s="81" t="s">
        <v>58</v>
      </c>
      <c r="E27" s="64"/>
      <c r="F27" s="64"/>
      <c r="G27" s="64"/>
      <c r="H27" s="64"/>
      <c r="I27" s="64"/>
      <c r="J27" s="64"/>
      <c r="M27" s="168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68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68"/>
      <c r="N29" s="63"/>
    </row>
    <row r="30" spans="1:15" ht="18.75" customHeight="1">
      <c r="A30" s="70" t="s">
        <v>111</v>
      </c>
      <c r="B30" s="75" t="s">
        <v>17</v>
      </c>
      <c r="C30" s="86">
        <v>391502.25</v>
      </c>
      <c r="D30" s="81" t="s">
        <v>64</v>
      </c>
      <c r="E30" s="64"/>
      <c r="F30" s="64"/>
      <c r="G30" s="64"/>
      <c r="H30" s="64"/>
      <c r="I30" s="64"/>
      <c r="J30" s="64"/>
      <c r="M30" s="168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68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68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68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68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307787</v>
      </c>
      <c r="F37" s="94" t="s">
        <v>170</v>
      </c>
      <c r="G37" s="66"/>
      <c r="H37" s="66"/>
      <c r="I37" s="66"/>
      <c r="L37" s="63"/>
      <c r="M37" s="167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281084.02</v>
      </c>
      <c r="D38" s="94" t="s">
        <v>168</v>
      </c>
      <c r="E38" s="68"/>
      <c r="G38" s="67"/>
      <c r="H38" s="67"/>
      <c r="L38" s="63"/>
      <c r="M38" s="167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216110.41</v>
      </c>
      <c r="D39" s="94" t="s">
        <v>169</v>
      </c>
      <c r="E39" s="68"/>
      <c r="G39" s="67"/>
      <c r="H39" s="67"/>
      <c r="L39" s="63"/>
      <c r="M39" s="167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91676.59</v>
      </c>
      <c r="D40" s="80" t="s">
        <v>57</v>
      </c>
      <c r="E40" s="68"/>
      <c r="G40" s="67"/>
      <c r="H40" s="67"/>
      <c r="L40" s="63"/>
      <c r="M40" s="167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307787</v>
      </c>
      <c r="D41" s="80" t="s">
        <v>57</v>
      </c>
      <c r="E41" s="68"/>
      <c r="G41" s="67"/>
      <c r="H41" s="67"/>
      <c r="L41" s="63"/>
      <c r="M41" s="167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307787</v>
      </c>
      <c r="D42" s="80" t="s">
        <v>57</v>
      </c>
      <c r="E42" s="68"/>
      <c r="G42" s="67"/>
      <c r="H42" s="67"/>
      <c r="L42" s="63"/>
      <c r="M42" s="167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67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67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141455.76999999999</v>
      </c>
      <c r="F45" s="94" t="s">
        <v>170</v>
      </c>
      <c r="G45" s="66"/>
      <c r="H45" s="66"/>
      <c r="L45" s="63"/>
      <c r="M45" s="167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10158.4</v>
      </c>
      <c r="D46" s="94" t="s">
        <v>171</v>
      </c>
      <c r="E46" s="68"/>
      <c r="G46" s="67"/>
      <c r="H46" s="67"/>
      <c r="L46" s="63"/>
      <c r="M46" s="167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119207.78</v>
      </c>
      <c r="D47" s="94" t="s">
        <v>169</v>
      </c>
      <c r="E47" s="68"/>
      <c r="G47" s="67"/>
      <c r="H47" s="67"/>
      <c r="L47" s="63"/>
      <c r="M47" s="167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22247.989999999991</v>
      </c>
      <c r="D48" s="80" t="s">
        <v>57</v>
      </c>
      <c r="E48" s="68"/>
      <c r="G48" s="67"/>
      <c r="H48" s="67"/>
      <c r="L48" s="63"/>
      <c r="M48" s="167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141455.76999999999</v>
      </c>
      <c r="D49" s="80" t="s">
        <v>57</v>
      </c>
      <c r="E49" s="68"/>
      <c r="G49" s="67"/>
      <c r="H49" s="67"/>
      <c r="L49" s="63"/>
      <c r="M49" s="167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141455.76999999999</v>
      </c>
      <c r="D50" s="80" t="s">
        <v>57</v>
      </c>
      <c r="E50" s="68"/>
      <c r="G50" s="67"/>
      <c r="H50" s="67"/>
      <c r="L50" s="63"/>
      <c r="M50" s="167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67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67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253170.43</v>
      </c>
      <c r="F53" s="94" t="s">
        <v>170</v>
      </c>
      <c r="G53" s="66"/>
      <c r="H53" s="66"/>
      <c r="L53" s="63"/>
      <c r="M53" s="167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16968.53</v>
      </c>
      <c r="D54" s="94" t="s">
        <v>171</v>
      </c>
      <c r="E54" s="69"/>
      <c r="F54" s="89"/>
      <c r="G54" s="64"/>
      <c r="H54" s="64"/>
      <c r="L54" s="63"/>
      <c r="M54" s="167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209995.34</v>
      </c>
      <c r="D55" s="94" t="s">
        <v>169</v>
      </c>
      <c r="E55" s="69"/>
      <c r="G55" s="64"/>
      <c r="H55" s="64"/>
      <c r="L55" s="63"/>
      <c r="M55" s="167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43175.09</v>
      </c>
      <c r="D56" s="80" t="s">
        <v>57</v>
      </c>
      <c r="E56" s="69"/>
      <c r="G56" s="64"/>
      <c r="H56" s="64"/>
      <c r="L56" s="63"/>
      <c r="M56" s="167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253170.43</v>
      </c>
      <c r="D57" s="80" t="s">
        <v>57</v>
      </c>
      <c r="E57" s="69"/>
      <c r="G57" s="64"/>
      <c r="H57" s="64"/>
      <c r="L57" s="63"/>
      <c r="M57" s="167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253170.43</v>
      </c>
      <c r="D58" s="80" t="s">
        <v>57</v>
      </c>
      <c r="E58" s="69"/>
      <c r="G58" s="64"/>
      <c r="H58" s="64"/>
      <c r="L58" s="63"/>
      <c r="M58" s="167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67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67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57451.65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106.33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49983.53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7468.1200000000026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57451.65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57451.65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93968.55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6748.19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75561.23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18407.320000000007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93968.55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93968.55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0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0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95.25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0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0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42" sqref="A42:A4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13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1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333938.61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2020-03-23T07:42:33Z</dcterms:modified>
</cp:coreProperties>
</file>