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3470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7" i="3" l="1"/>
  <c r="D6" i="2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F118" i="1" l="1"/>
  <c r="A122" i="1"/>
  <c r="A111" i="1"/>
  <c r="A110" i="1"/>
  <c r="A115" i="1"/>
  <c r="A114" i="1"/>
  <c r="A100" i="1"/>
  <c r="A123" i="1"/>
  <c r="D110" i="1"/>
  <c r="A112" i="1"/>
  <c r="A116" i="1"/>
  <c r="A119" i="1"/>
  <c r="A125" i="1"/>
  <c r="F110" i="1"/>
  <c r="A113" i="1"/>
  <c r="A118" i="1"/>
  <c r="A121" i="1"/>
  <c r="A141" i="1"/>
  <c r="F134" i="1"/>
  <c r="A137" i="1"/>
  <c r="A94" i="1"/>
  <c r="A96" i="1"/>
  <c r="D94" i="1"/>
  <c r="A99" i="1"/>
  <c r="A103" i="1"/>
  <c r="A106" i="1"/>
  <c r="A138" i="1"/>
  <c r="F94" i="1"/>
  <c r="A97" i="1"/>
  <c r="A101" i="1"/>
  <c r="A102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75" i="1"/>
  <c r="A175" i="1" s="1"/>
  <c r="I175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9" i="1"/>
  <c r="A169" i="1" s="1"/>
  <c r="I169" i="1" s="1"/>
  <c r="N186" i="1"/>
  <c r="A186" i="1" s="1"/>
  <c r="I186" i="1" s="1"/>
  <c r="N160" i="1"/>
  <c r="A160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4" i="1"/>
  <c r="F183" i="1"/>
  <c r="F182" i="1"/>
  <c r="H182" i="1"/>
  <c r="H175" i="1"/>
  <c r="F174" i="1"/>
  <c r="H174" i="1"/>
  <c r="H169" i="1"/>
  <c r="F169" i="1"/>
  <c r="H167" i="1"/>
  <c r="F170" i="1"/>
  <c r="F178" i="1"/>
  <c r="F164" i="1"/>
  <c r="F172" i="1"/>
  <c r="H171" i="1"/>
  <c r="F175" i="1"/>
  <c r="H165" i="1"/>
  <c r="H178" i="1"/>
  <c r="F171" i="1"/>
  <c r="H170" i="1"/>
  <c r="F179" i="1"/>
  <c r="H187" i="1"/>
  <c r="H173" i="1"/>
  <c r="H166" i="1"/>
  <c r="H183" i="1"/>
  <c r="F165" i="1"/>
  <c r="F180" i="1"/>
  <c r="F187" i="1"/>
  <c r="H179" i="1"/>
  <c r="F176" i="1"/>
  <c r="H172" i="1"/>
  <c r="H180" i="1"/>
  <c r="H164" i="1"/>
  <c r="H168" i="1"/>
  <c r="F168" i="1"/>
  <c r="F181" i="1"/>
  <c r="H176" i="1"/>
  <c r="H181" i="1"/>
  <c r="F185" i="1"/>
  <c r="F186" i="1"/>
  <c r="H177" i="1"/>
  <c r="F173" i="1"/>
  <c r="H185" i="1"/>
  <c r="F166" i="1"/>
  <c r="F177" i="1"/>
  <c r="F167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<sst xmlns="http://schemas.openxmlformats.org/spreadsheetml/2006/main" count="542" uniqueCount="193">
  <si>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</si>
  <si>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</si>
  <si>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</si>
  <si>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</si>
  <si>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</si>
  <si>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</si>
  <si>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</si>
  <si>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</si>
  <si>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</si>
  <si>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</si>
  <si>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</si>
  <si>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</si>
  <si>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</si>
  <si>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</si>
  <si>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</si>
  <si>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</si>
  <si>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</si>
  <si>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</si>
  <si>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</si>
  <si>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</si>
  <si>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</si>
  <si>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</si>
  <si>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</si>
  <si>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</si>
  <si>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</si>
  <si>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</si>
  <si>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</si>
  <si>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</si>
  <si>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</si>
  <si>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</si>
  <si>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</si>
  <si>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</si>
  <si>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</si>
  <si>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</si>
  <si>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</si>
  <si>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</si>
  <si>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</si>
  <si>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</si>
  <si>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</si>
  <si>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</si>
  <si>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</si>
  <si>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</si>
  <si>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</si>
  <si>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</si>
  <si>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</si>
  <si>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</si>
  <si>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</si>
  <si>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</si>
  <si>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</si>
  <si>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</si>
  <si>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</si>
  <si>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</si>
  <si>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</si>
  <si>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</si>
  <si>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</si>
  <si>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</si>
  <si>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</si>
  <si>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</si>
  <si>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</si>
  <si>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</si>
  <si>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</si>
  <si>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</si>
  <si>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</si>
  <si>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</si>
  <si>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</si>
  <si>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</si>
  <si>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</si>
  <si>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</si>
  <si>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</si>
  <si>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</si>
  <si>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</si>
  <si>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</si>
  <si>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</si>
  <si>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</si>
  <si>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</si>
  <si>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</si>
  <si>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</si>
  <si>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</si>
  <si>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</si>
  <si>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</si>
  <si>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</si>
  <si>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</si>
  <si>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</si>
  <si>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</si>
  <si>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</si>
  <si>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</si>
  <si>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</si>
  <si>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</si>
  <si>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</si>
  <si>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</si>
  <si>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</si>
  <si>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</si>
  <si>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</si>
  <si>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</si>
  <si>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</si>
  <si>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</si>
  <si>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</si>
  <si>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</si>
  <si>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</si>
  <si>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</si>
  <si>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</si>
  <si>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</si>
  <si>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</si>
  <si>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</si>
  <si>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</si>
  <si>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</si>
  <si>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</si>
  <si>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</si>
  <si>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</si>
  <si>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</si>
  <si>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</si>
  <si>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</si>
  <si>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</si>
  <si>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</si>
  <si>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</si>
  <si>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</si>
  <si>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</si>
  <si>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</si>
  <si>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</si>
  <si>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</si>
  <si>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</si>
  <si>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</si>
  <si>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</si>
  <si>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</si>
  <si>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</si>
  <si>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</si>
  <si>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</si>
  <si>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</si>
  <si>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</si>
  <si>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</si>
  <si>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</si>
  <si>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</si>
  <si>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</si>
  <si>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</si>
  <si>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</si>
  <si>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</si>
  <si>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</si>
  <si>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</si>
  <si>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</si>
  <si>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</si>
  <si>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</si>
  <si>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</si>
  <si>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</si>
  <si>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</si>
  <si>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</si>
  <si>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</si>
  <si>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</si>
  <si>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</si>
  <si>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</si>
  <si>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</si>
  <si>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</si>
  <si>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</si>
  <si>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</si>
  <si>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</si>
  <si>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</si>
  <si>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</si>
  <si>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</si>
  <si>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</si>
  <si>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</si>
  <si>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</si>
  <si>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</si>
  <si>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</si>
  <si>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</si>
  <si>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</si>
  <si>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</si>
  <si>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</si>
  <si>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</si>
  <si>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</si>
  <si>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</si>
  <si>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</si>
  <si>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</si>
  <si>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</si>
  <si>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</si>
  <si>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разово</t>
  </si>
  <si>
    <t>Отчет об исполнении договора управления многоквартирного дома 
Багратиона, 46/8</t>
  </si>
  <si>
    <t>Отчет об исполнении договора управления многоквартирного дома 
Багратиона, 46/8 в части текущего ремонта</t>
  </si>
  <si>
    <t>площадь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</si>
  <si>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</si>
  <si>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</si>
  <si>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</si>
  <si>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Начислено за  текущий ремонт в 2020 году (руб.):</t>
  </si>
  <si>
    <t>Прочистка канализационных колодцев.</t>
  </si>
  <si>
    <t>Приобретение и установка таблички по пожарной безопасности.</t>
  </si>
  <si>
    <t>АВР 2/20 от 14.05.2020, Служебка, акт</t>
  </si>
  <si>
    <t>Замена трансформаторов тока (3 шт. по предписанию).</t>
  </si>
  <si>
    <t>АВР 4/20 от 15.05.2020</t>
  </si>
  <si>
    <t>Аварийная замена крана Ду 25 (на автопарковке).</t>
  </si>
  <si>
    <t>Механизированная уборка и вывоз снега с придомовой территории.</t>
  </si>
  <si>
    <t>АВР 1/20 от 14.02.2020, счет №2 от 14.02.2020</t>
  </si>
  <si>
    <t>АВР 3/20 от 12.03.2020, счет от 12.03.2020</t>
  </si>
  <si>
    <t>АВР 5/20 от 13.09.2020, счет №84 от 13.09.2020</t>
  </si>
  <si>
    <t>Перерасход (+) или экономия 
(-) средств по состоянию на 30 сентября 2020 года (руб.):</t>
  </si>
  <si>
    <t>Перерасчет платы по статье "текущий ремонт", на 1 м*2 составляет 30,16 рубля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</si>
</sst>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</cellStyleXfs>
  <cellXfs count="17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8" fillId="0" borderId="0" xfId="6" applyFill="1" applyBorder="1" applyAlignment="1">
      <alignment horizontal="center"/>
    </xf>
    <xf numFmtId="4" fontId="8" fillId="0" borderId="0" xfId="6" applyNumberFormat="1" applyFill="1" applyBorder="1" applyAlignment="1"/>
    <xf numFmtId="0" fontId="0" fillId="0" borderId="0" xfId="0" applyFill="1"/>
    <xf numFmtId="0" fontId="24" fillId="0" borderId="0" xfId="6" applyFont="1" applyFill="1" applyBorder="1" applyAlignment="1">
      <alignment wrapText="1"/>
    </xf>
    <xf numFmtId="0" fontId="7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4" fillId="0" borderId="0" xfId="4" applyFont="1" applyFill="1" applyBorder="1" applyAlignment="1">
      <alignment horizontal="center"/>
    </xf>
    <xf numFmtId="0" fontId="16" fillId="0" borderId="0" xfId="0" applyFont="1" applyFill="1" applyBorder="1" applyAlignment="1">
      <alignment horizontal="left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0" fontId="8" fillId="0" borderId="0" xfId="6" applyFont="1" applyFill="1" applyBorder="1" applyAlignment="1">
      <alignment horizontal="center"/>
    </xf>
    <xf numFmtId="4" fontId="8" fillId="0" borderId="0" xfId="6" applyNumberFormat="1" applyFont="1" applyFill="1" applyBorder="1" applyAlignment="1"/>
    <xf numFmtId="0" fontId="4" fillId="0" borderId="0" xfId="6" applyFont="1" applyFill="1" applyBorder="1" applyAlignment="1">
      <alignment horizontal="center"/>
    </xf>
    <xf numFmtId="0" fontId="2" fillId="0" borderId="0" xfId="6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12"/>
    <cellStyle name="Обычный 3 3" xfId="11"/>
    <cellStyle name="Обычный 3 4" xfId="8"/>
    <cellStyle name="Обычный 4" xfId="4"/>
    <cellStyle name="Обычный 4 2" xfId="9"/>
    <cellStyle name="Обычный 5" xfId="5"/>
    <cellStyle name="Обычный 5 2" xfId="10"/>
    <cellStyle name="Обычный 6" xfId="6"/>
    <cellStyle name="Обычный 6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3" sqref="A193:J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3" t="s">
        <v>174</v>
      </c>
      <c r="B2" s="163"/>
      <c r="C2" s="163"/>
      <c r="D2" s="163"/>
      <c r="E2" s="163"/>
      <c r="F2" s="163"/>
      <c r="G2" s="163"/>
      <c r="H2" s="163"/>
      <c r="I2" s="163"/>
      <c r="J2" s="16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0"/>
      <c r="L8" s="164"/>
      <c r="M8" s="110"/>
      <c r="N8" s="110"/>
      <c r="O8" s="70" t="s">
        <v>78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0"/>
      <c r="L9" s="164"/>
      <c r="M9" s="110"/>
      <c r="N9" s="110"/>
      <c r="O9" s="70" t="s">
        <v>79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499234.32</v>
      </c>
      <c r="K10" s="110"/>
      <c r="L10" s="164"/>
      <c r="M10" s="110"/>
      <c r="N10" s="110"/>
      <c r="O10" s="70" t="s">
        <v>80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434393.63000000006</v>
      </c>
      <c r="K11" s="110"/>
      <c r="L11" s="164"/>
      <c r="M11" s="110"/>
      <c r="N11" s="110"/>
      <c r="O11" s="70" t="s">
        <v>81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385012.07000000007</v>
      </c>
      <c r="K12" s="110"/>
      <c r="L12" s="164"/>
      <c r="M12" s="110"/>
      <c r="N12" s="110"/>
      <c r="O12" s="70" t="s">
        <v>82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49381.56</v>
      </c>
      <c r="K13" s="110"/>
      <c r="L13" s="164"/>
      <c r="M13" s="110"/>
      <c r="N13" s="110"/>
      <c r="O13" s="70" t="s">
        <v>83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0"/>
      <c r="L14" s="164"/>
      <c r="M14" s="110"/>
      <c r="N14" s="110"/>
      <c r="O14" s="70" t="s">
        <v>84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481978.66999999981</v>
      </c>
      <c r="K15" s="110"/>
      <c r="L15" s="164"/>
      <c r="M15" s="110"/>
      <c r="N15" s="110"/>
      <c r="O15" s="70" t="s">
        <v>85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481978.66999999981</v>
      </c>
      <c r="K16" s="110"/>
      <c r="L16" s="164"/>
      <c r="M16" s="110"/>
      <c r="N16" s="110"/>
      <c r="O16" s="70" t="s">
        <v>86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0"/>
      <c r="L17" s="164"/>
      <c r="M17" s="110"/>
      <c r="N17" s="110"/>
      <c r="O17" s="70" t="s">
        <v>87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0"/>
      <c r="L18" s="164"/>
      <c r="M18" s="110"/>
      <c r="N18" s="110"/>
      <c r="O18" s="70" t="s">
        <v>88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0"/>
      <c r="L19" s="164"/>
      <c r="M19" s="110"/>
      <c r="N19" s="110"/>
      <c r="O19" s="70" t="s">
        <v>89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0"/>
      <c r="L20" s="164"/>
      <c r="M20" s="110"/>
      <c r="N20" s="110"/>
      <c r="O20" s="70" t="s">
        <v>90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481978.66999999981</v>
      </c>
      <c r="K21" s="110"/>
      <c r="L21" s="164"/>
      <c r="M21" s="110"/>
      <c r="N21" s="110"/>
      <c r="O21" s="70" t="s">
        <v>91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0"/>
      <c r="L22" s="164"/>
      <c r="M22" s="110"/>
      <c r="N22" s="110"/>
      <c r="O22" s="70" t="s">
        <v>92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0"/>
      <c r="L23" s="164"/>
      <c r="M23" s="110"/>
      <c r="N23" s="110"/>
      <c r="O23" s="70" t="s">
        <v>93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451649.28000000026</v>
      </c>
      <c r="K24" s="110"/>
      <c r="L24" s="164"/>
      <c r="M24" s="110"/>
      <c r="N24" s="110"/>
      <c r="O24" s="70" t="s">
        <v>94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0"/>
      <c r="L27" s="16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184754.04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0"/>
      <c r="L28" s="16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2">
        <f>VLOOKUP(A29,ПТО!$A$39:$D$53,2,FALSE)</f>
        <v>67696.08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0"/>
      <c r="L29" s="165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45483.360000000001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0"/>
      <c r="L30" s="16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42310.080000000002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0"/>
      <c r="L31" s="16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0"/>
      <c r="L32" s="16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12340.44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0"/>
      <c r="L33" s="16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46541.04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0"/>
      <c r="L34" s="16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1"/>
      <c r="C35" s="141"/>
      <c r="D35" s="141"/>
      <c r="E35" s="141"/>
      <c r="F35" s="142">
        <f>VLOOKUP(A35,ПТО!$A$39:$D$53,2,FALSE)</f>
        <v>140681.04</v>
      </c>
      <c r="G35" s="142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10"/>
      <c r="L35" s="165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0"/>
      <c r="L36" s="165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0"/>
      <c r="L37" s="165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0"/>
      <c r="L38" s="165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0"/>
      <c r="L39" s="165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0"/>
      <c r="L40" s="165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0"/>
      <c r="L41" s="165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0"/>
      <c r="L42" s="165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Механизированная уборка и вывоз снега с придомовой территории.</v>
      </c>
      <c r="B43" s="141"/>
      <c r="C43" s="141"/>
      <c r="D43" s="141"/>
      <c r="E43" s="141"/>
      <c r="F43" s="142">
        <f>VLOOKUP(A43,ПТО!$A$2:$D$31,4,FALSE)</f>
        <v>3900</v>
      </c>
      <c r="G43" s="142"/>
      <c r="H43" s="19" t="str">
        <f>VLOOKUP(A43,ПТО!$A$2:$D$31,2,FALSE)</f>
        <v>разово</v>
      </c>
      <c r="I43" s="143">
        <f>VLOOKUP(A43,ПТО!$A$2:$D$31,3,FALSE)</f>
        <v>1</v>
      </c>
      <c r="J43" s="143"/>
      <c r="K43" s="110"/>
      <c r="L43" s="165"/>
      <c r="M43" s="117"/>
      <c r="N43" s="110"/>
      <c r="O43" s="23" t="str">
        <f t="shared" si="1"/>
        <v>Механизированная уборка и вывоз снега с придомовой территории.</v>
      </c>
      <c r="R43" s="22" t="s">
        <v>72</v>
      </c>
    </row>
    <row r="44" spans="1:18" ht="51" customHeight="1" outlineLevel="1">
      <c r="A44" s="141" t="str">
        <f>ПТО!A3</f>
        <v>Прочистка канализационных колодцев.</v>
      </c>
      <c r="B44" s="141"/>
      <c r="C44" s="141"/>
      <c r="D44" s="141"/>
      <c r="E44" s="141"/>
      <c r="F44" s="142">
        <f>VLOOKUP(A44,ПТО!$A$2:$D$31,4,FALSE)</f>
        <v>5000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0"/>
      <c r="L44" s="165"/>
      <c r="M44" s="117"/>
      <c r="N44" s="110"/>
      <c r="O44" s="23" t="str">
        <f t="shared" si="1"/>
        <v>Прочистка канализационных колодцев.</v>
      </c>
      <c r="R44" s="22" t="s">
        <v>72</v>
      </c>
    </row>
    <row r="45" spans="1:18" ht="51" customHeight="1" outlineLevel="1">
      <c r="A45" s="141" t="str">
        <f>ПТО!A4</f>
        <v>Приобретение и установка таблички по пожарной безопасности.</v>
      </c>
      <c r="B45" s="141"/>
      <c r="C45" s="141"/>
      <c r="D45" s="141"/>
      <c r="E45" s="141"/>
      <c r="F45" s="142">
        <f>VLOOKUP(A45,ПТО!$A$2:$D$31,4,FALSE)</f>
        <v>500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0"/>
      <c r="L45" s="165"/>
      <c r="M45" s="117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1" t="str">
        <f>ПТО!A5</f>
        <v>Замена трансформаторов тока (3 шт. по предписанию).</v>
      </c>
      <c r="B46" s="141"/>
      <c r="C46" s="141"/>
      <c r="D46" s="141"/>
      <c r="E46" s="141"/>
      <c r="F46" s="142">
        <f>VLOOKUP(A46,ПТО!$A$2:$D$31,4,FALSE)</f>
        <v>4448.79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0"/>
      <c r="L46" s="165"/>
      <c r="M46" s="117"/>
      <c r="N46" s="110"/>
      <c r="O46" s="23" t="str">
        <f t="shared" si="1"/>
        <v>Замена трансформаторов тока (3 шт. по предписанию).</v>
      </c>
      <c r="R46" s="22" t="s">
        <v>72</v>
      </c>
    </row>
    <row r="47" spans="1:18" ht="51" customHeight="1" outlineLevel="1">
      <c r="A47" s="141" t="str">
        <f>ПТО!A6</f>
        <v>Аварийная замена крана Ду 25 (на автопарковке).</v>
      </c>
      <c r="B47" s="141"/>
      <c r="C47" s="141"/>
      <c r="D47" s="141"/>
      <c r="E47" s="141"/>
      <c r="F47" s="142">
        <f>VLOOKUP(A47,ПТО!$A$2:$D$31,4,FALSE)</f>
        <v>2567.3200000000002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0"/>
      <c r="L47" s="165"/>
      <c r="M47" s="117"/>
      <c r="N47" s="110"/>
      <c r="O47" s="23" t="str">
        <f t="shared" si="1"/>
        <v>Аварийная замена крана Ду 25 (на автопарковке).</v>
      </c>
      <c r="R47" s="22" t="s">
        <v>72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0"/>
      <c r="L48" s="165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0"/>
      <c r="L49" s="165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0"/>
      <c r="L50" s="165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0"/>
      <c r="L51" s="165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0"/>
      <c r="L52" s="165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0"/>
      <c r="L53" s="165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0"/>
      <c r="L54" s="165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0"/>
      <c r="L55" s="165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0"/>
      <c r="L56" s="165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0"/>
      <c r="L57" s="165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0"/>
      <c r="L58" s="165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0"/>
      <c r="L59" s="165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0"/>
      <c r="L60" s="165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0"/>
      <c r="L61" s="165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0"/>
      <c r="L62" s="165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0"/>
      <c r="L63" s="165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0"/>
      <c r="L64" s="165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0"/>
      <c r="L65" s="165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0"/>
      <c r="L66" s="165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0"/>
      <c r="L67" s="165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0"/>
      <c r="L68" s="165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0"/>
      <c r="L69" s="165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0"/>
      <c r="L70" s="165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0"/>
      <c r="L72" s="165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170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48"/>
      <c r="M75" s="110"/>
      <c r="N75" s="110"/>
      <c r="O75" s="70" t="s">
        <v>95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48"/>
      <c r="M76" s="110"/>
      <c r="N76" s="110"/>
      <c r="O76" s="70" t="s">
        <v>96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48"/>
      <c r="M77" s="110"/>
      <c r="N77" s="110"/>
      <c r="O77" s="70" t="s">
        <v>97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10"/>
      <c r="L78" s="148"/>
      <c r="M78" s="110"/>
      <c r="N78" s="110"/>
      <c r="O78" s="70" t="s">
        <v>98</v>
      </c>
    </row>
    <row r="79" spans="1:16384">
      <c r="A79" s="116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7">
        <f t="shared" ref="J81:J90" si="2">VLOOKUP(O81,АО,3,FALSE)</f>
        <v>0</v>
      </c>
      <c r="K81" s="110"/>
      <c r="L81" s="166"/>
      <c r="M81" s="110"/>
      <c r="N81" s="110"/>
      <c r="O81" s="70" t="s">
        <v>99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7">
        <f t="shared" si="2"/>
        <v>0</v>
      </c>
      <c r="K82" s="110"/>
      <c r="L82" s="166"/>
      <c r="M82" s="110"/>
      <c r="N82" s="110"/>
      <c r="O82" s="70" t="s">
        <v>100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140679.24</v>
      </c>
      <c r="K83" s="110"/>
      <c r="L83" s="166"/>
      <c r="M83" s="110"/>
      <c r="N83" s="110"/>
      <c r="O83" s="70" t="s">
        <v>101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10"/>
      <c r="L84" s="166"/>
      <c r="M84" s="110"/>
      <c r="N84" s="110"/>
      <c r="O84" s="70" t="s">
        <v>102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10"/>
      <c r="L85" s="166"/>
      <c r="M85" s="110"/>
      <c r="N85" s="110"/>
      <c r="O85" s="70" t="s">
        <v>103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107265.66</v>
      </c>
      <c r="K86" s="110"/>
      <c r="L86" s="166"/>
      <c r="M86" s="110"/>
      <c r="N86" s="110"/>
      <c r="O86" s="70" t="s">
        <v>104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0"/>
      <c r="L87" s="166"/>
      <c r="M87" s="110"/>
      <c r="N87" s="110"/>
      <c r="O87" s="70" t="s">
        <v>105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0"/>
      <c r="L88" s="166"/>
      <c r="M88" s="110"/>
      <c r="N88" s="110"/>
      <c r="O88" s="70" t="s">
        <v>106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0"/>
      <c r="L89" s="166"/>
      <c r="M89" s="110"/>
      <c r="N89" s="110"/>
      <c r="O89" s="70" t="s">
        <v>107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10"/>
      <c r="L90" s="166"/>
      <c r="M90" s="110"/>
      <c r="N90" s="110"/>
      <c r="O90" s="70" t="s">
        <v>108</v>
      </c>
    </row>
    <row r="91" spans="1:15">
      <c r="A91" s="105" t="s">
        <v>170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144591.75000000003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126834.86842105267</v>
      </c>
      <c r="L95" s="167"/>
      <c r="O95" s="1" t="s">
        <v>109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152458.08999999997</v>
      </c>
      <c r="L96" s="167"/>
      <c r="O96" s="1" t="s">
        <v>110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67"/>
      <c r="O97" s="1" t="s">
        <v>111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144591.75000000003</v>
      </c>
      <c r="L98" s="167"/>
      <c r="O98" s="1" t="s">
        <v>112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144591.75000000003</v>
      </c>
      <c r="L99" s="167"/>
      <c r="O99" s="1" t="s">
        <v>113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114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115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86181.51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6369.6607538802664</v>
      </c>
      <c r="L103" s="167"/>
      <c r="O103" s="1" t="s">
        <v>118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96930.98</v>
      </c>
      <c r="L104" s="167"/>
      <c r="O104" s="1" t="s">
        <v>119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0</v>
      </c>
      <c r="L105" s="167"/>
      <c r="O105" s="1" t="s">
        <v>120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86181.51</v>
      </c>
      <c r="L106" s="167"/>
      <c r="O106" s="1" t="s">
        <v>121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86181.51</v>
      </c>
      <c r="L107" s="167"/>
      <c r="O107" s="1" t="s">
        <v>122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123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124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97609.969999999928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6325.9863901490553</v>
      </c>
      <c r="L111" s="167"/>
      <c r="O111" s="1" t="s">
        <v>126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107239.88999999996</v>
      </c>
      <c r="L112" s="167"/>
      <c r="O112" s="1" t="s">
        <v>127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0</v>
      </c>
      <c r="L113" s="167"/>
      <c r="O113" s="1" t="s">
        <v>128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97609.969999999928</v>
      </c>
      <c r="L114" s="167"/>
      <c r="O114" s="1" t="s">
        <v>129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97609.969999999928</v>
      </c>
      <c r="L115" s="167"/>
      <c r="O115" s="1" t="s">
        <v>130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131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132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85655.710000000021</v>
      </c>
      <c r="H118" s="152"/>
      <c r="I118" s="152"/>
      <c r="J118" s="152"/>
      <c r="L118" s="48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151.0922545024784</v>
      </c>
      <c r="L119" s="48"/>
      <c r="O119" s="1" t="s">
        <v>134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90647.31</v>
      </c>
      <c r="L120" s="48"/>
      <c r="O120" s="1" t="s">
        <v>135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8"/>
      <c r="O121" s="1" t="s">
        <v>136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85655.710000000021</v>
      </c>
      <c r="L122" s="48"/>
      <c r="O122" s="1" t="s">
        <v>137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85655.710000000021</v>
      </c>
      <c r="L123" s="48"/>
      <c r="O123" s="1" t="s">
        <v>138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139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140</v>
      </c>
    </row>
    <row r="126" spans="1:15" ht="32.25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8"/>
    </row>
    <row r="127" spans="1:15" ht="32.25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8"/>
      <c r="O127" s="1" t="s">
        <v>142</v>
      </c>
    </row>
    <row r="128" spans="1:15" ht="32.25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8"/>
      <c r="O128" s="1" t="s">
        <v>143</v>
      </c>
    </row>
    <row r="129" spans="1:15" ht="32.25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8"/>
      <c r="O129" s="1" t="s">
        <v>144</v>
      </c>
    </row>
    <row r="130" spans="1:15" ht="32.25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8"/>
      <c r="O130" s="1" t="s">
        <v>145</v>
      </c>
    </row>
    <row r="131" spans="1:15" ht="32.25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8"/>
      <c r="O131" s="1" t="s">
        <v>146</v>
      </c>
    </row>
    <row r="132" spans="1:15" ht="32.25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147</v>
      </c>
    </row>
    <row r="133" spans="1:15" ht="32.25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148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8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8"/>
      <c r="O135" s="1" t="s">
        <v>150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8"/>
      <c r="O136" s="1" t="s">
        <v>151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8"/>
      <c r="O137" s="1" t="s">
        <v>152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8"/>
      <c r="O138" s="1" t="s">
        <v>153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8"/>
      <c r="O139" s="1" t="s">
        <v>154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155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156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166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28</v>
      </c>
      <c r="L145" s="15"/>
      <c r="O145" t="s">
        <v>167</v>
      </c>
    </row>
    <row r="146" spans="1:15" ht="30" customHeight="1" outlineLevel="1">
      <c r="A146" s="149" t="s">
        <v>169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282995.31</v>
      </c>
      <c r="O146" t="s">
        <v>168</v>
      </c>
    </row>
    <row r="149" spans="1:15" ht="52.5" customHeight="1">
      <c r="A149" s="145" t="s">
        <v>175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44104</v>
      </c>
    </row>
    <row r="154" spans="1:15" ht="39.75" customHeight="1">
      <c r="A154" s="144" t="s">
        <v>177</v>
      </c>
      <c r="B154" s="144"/>
      <c r="C154" s="144"/>
      <c r="D154" s="144"/>
      <c r="E154" s="27">
        <f>ПТО!G1</f>
        <v>-49785.64</v>
      </c>
    </row>
    <row r="155" spans="1:15" ht="34.5" customHeight="1">
      <c r="A155" s="146" t="s">
        <v>180</v>
      </c>
      <c r="B155" s="146"/>
      <c r="C155" s="146"/>
      <c r="D155" s="146"/>
      <c r="E155" s="28">
        <f>J13</f>
        <v>49381.56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Механизированная уборка и вывоз снега с придомовой территории.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3900</v>
      </c>
      <c r="G158" s="142"/>
      <c r="H158" s="24" t="str">
        <f t="shared" ref="H158:H187" si="16">VLOOKUP(A158,$A$28:$J$72,8,FALSE)</f>
        <v>разово</v>
      </c>
      <c r="I158" s="143">
        <f t="shared" ref="I158:I161" si="17">VLOOKUP(A158,$A$28:$J$72,9,FALSE)</f>
        <v>1</v>
      </c>
      <c r="J158" s="143"/>
      <c r="M158" s="22" t="s">
        <v>72</v>
      </c>
      <c r="N158" s="1" t="str">
        <f t="array" ref="N158:N187">INDEX($O$43:$O$72,SMALL(IF($M$158=R43:R72,ROW(O43:O72)-42,""),ROW()-157))</f>
        <v>Механизированная уборка и вывоз снега с придомовой территории.</v>
      </c>
    </row>
    <row r="159" spans="1:15" ht="28.5" customHeight="1">
      <c r="A159" s="141" t="str">
        <f t="shared" si="14"/>
        <v>Прочистка канализационных колодцев.</v>
      </c>
      <c r="B159" s="141"/>
      <c r="C159" s="141"/>
      <c r="D159" s="141"/>
      <c r="E159" s="141"/>
      <c r="F159" s="142">
        <f t="shared" si="15"/>
        <v>5000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Прочистка канализационных колодцев.</v>
      </c>
    </row>
    <row r="160" spans="1:15" ht="28.5" customHeight="1">
      <c r="A160" s="141" t="str">
        <f t="shared" si="14"/>
        <v>Приобретение и установка таблички по пожарной безопасности.</v>
      </c>
      <c r="B160" s="141"/>
      <c r="C160" s="141"/>
      <c r="D160" s="141"/>
      <c r="E160" s="141"/>
      <c r="F160" s="142">
        <f t="shared" si="15"/>
        <v>500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1" t="str">
        <f>IF(N161&gt;0,N161,0)</f>
        <v>Замена трансформаторов тока (3 шт. по предписанию).</v>
      </c>
      <c r="B161" s="141"/>
      <c r="C161" s="141"/>
      <c r="D161" s="141"/>
      <c r="E161" s="141"/>
      <c r="F161" s="142">
        <f t="shared" si="15"/>
        <v>4448.79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72</v>
      </c>
      <c r="N161" s="1" t="str">
        <v>Замена трансформаторов тока (3 шт. по предписанию).</v>
      </c>
    </row>
    <row r="162" spans="1:14" ht="28.5" customHeight="1">
      <c r="A162" s="141" t="str">
        <f t="shared" si="14"/>
        <v>Аварийная замена крана Ду 25 (на автопарковке).</v>
      </c>
      <c r="B162" s="141"/>
      <c r="C162" s="141"/>
      <c r="D162" s="141"/>
      <c r="E162" s="141"/>
      <c r="F162" s="142">
        <f t="shared" si="15"/>
        <v>2567.3200000000002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72</v>
      </c>
      <c r="N162" s="1" t="str">
        <v>Аварийная замена крана Ду 25 (на автопарковке).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2">
        <f t="shared" si="15"/>
        <v>0</v>
      </c>
      <c r="G163" s="142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72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72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5" t="s">
        <v>170</v>
      </c>
    </row>
    <row r="189" spans="1:14" ht="29.25" customHeight="1">
      <c r="A189" s="105" t="s">
        <v>170</v>
      </c>
    </row>
    <row r="190" spans="1:14" ht="36.75" customHeight="1">
      <c r="A190" s="144" t="s">
        <v>179</v>
      </c>
      <c r="B190" s="144"/>
      <c r="C190" s="144"/>
      <c r="D190" s="144"/>
      <c r="E190" s="27">
        <f>SUM(F158:G187)</f>
        <v>16416.11</v>
      </c>
    </row>
    <row r="191" spans="1:14" ht="51.75" customHeight="1">
      <c r="A191" s="144" t="s">
        <v>191</v>
      </c>
      <c r="B191" s="144"/>
      <c r="C191" s="144"/>
      <c r="D191" s="144"/>
      <c r="E191" s="27">
        <f>E190+E154-E155</f>
        <v>-82751.09</v>
      </c>
    </row>
    <row r="192" spans="1:14">
      <c r="A192" s="105" t="s">
        <v>170</v>
      </c>
    </row>
    <row r="193" spans="1:10" ht="62.25" customHeight="1">
      <c r="A193" s="169" t="s">
        <v>192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 hidden="1">
      <c r="A194" s="168">
        <f>ПТО!F12</f>
        <v>0</v>
      </c>
      <c r="B194" s="168"/>
      <c r="C194" s="168"/>
      <c r="D194" s="168"/>
      <c r="E194" s="168"/>
      <c r="F194" s="168"/>
      <c r="G194" s="168"/>
      <c r="H194" s="49">
        <f>ПТО!G12</f>
        <v>0</v>
      </c>
      <c r="I194" s="50" t="s">
        <v>73</v>
      </c>
    </row>
    <row r="195" spans="1:10" ht="18.75" hidden="1" customHeight="1">
      <c r="A195" s="168">
        <f>ПТО!F13</f>
        <v>0</v>
      </c>
      <c r="B195" s="168"/>
      <c r="C195" s="168"/>
      <c r="D195" s="168"/>
      <c r="E195" s="168"/>
      <c r="F195" s="168"/>
      <c r="G195" s="168"/>
      <c r="H195" s="49">
        <f>ПТО!G13</f>
        <v>0</v>
      </c>
      <c r="I195" s="50" t="s">
        <v>73</v>
      </c>
    </row>
    <row r="196" spans="1:10" ht="18.75" hidden="1" customHeight="1">
      <c r="A196" s="168">
        <f>ПТО!F14</f>
        <v>0</v>
      </c>
      <c r="B196" s="168"/>
      <c r="C196" s="168"/>
      <c r="D196" s="168"/>
      <c r="E196" s="168"/>
      <c r="F196" s="168"/>
      <c r="G196" s="168"/>
      <c r="H196" s="49">
        <f>ПТО!G14</f>
        <v>0</v>
      </c>
      <c r="I196" s="50" t="s">
        <v>73</v>
      </c>
    </row>
    <row r="197" spans="1:10" ht="18.75" hidden="1" customHeight="1">
      <c r="A197" s="168">
        <f>ПТО!F15</f>
        <v>0</v>
      </c>
      <c r="B197" s="168"/>
      <c r="C197" s="168"/>
      <c r="D197" s="168"/>
      <c r="E197" s="168"/>
      <c r="F197" s="168"/>
      <c r="G197" s="168"/>
      <c r="H197" s="49">
        <f>ПТО!G15</f>
        <v>0</v>
      </c>
      <c r="I197" s="50" t="s">
        <v>73</v>
      </c>
    </row>
    <row r="198" spans="1:10" ht="18.75" hidden="1" customHeight="1">
      <c r="A198" s="168">
        <f>ПТО!F16</f>
        <v>0</v>
      </c>
      <c r="B198" s="168"/>
      <c r="C198" s="168"/>
      <c r="D198" s="168"/>
      <c r="E198" s="168"/>
      <c r="F198" s="168"/>
      <c r="G198" s="168"/>
      <c r="H198" s="49">
        <f>ПТО!G16</f>
        <v>0</v>
      </c>
      <c r="I198" s="52" t="s">
        <v>73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49">
        <f>ПТО!G17</f>
        <v>0</v>
      </c>
      <c r="I199" s="50" t="s">
        <v>73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49">
        <f>ПТО!G18</f>
        <v>0</v>
      </c>
      <c r="I200" s="50" t="s">
        <v>73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49">
        <f>ПТО!G19</f>
        <v>0</v>
      </c>
      <c r="I201" s="50" t="s">
        <v>73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9">
        <f>ПТО!G20</f>
        <v>0</v>
      </c>
      <c r="I202" s="50" t="s">
        <v>73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9">
        <f>ПТО!G21</f>
        <v>0</v>
      </c>
      <c r="I203" s="50" t="s">
        <v>73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9">
        <f>ПТО!G22</f>
        <v>0</v>
      </c>
      <c r="I204" s="50" t="s">
        <v>73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9">
        <f>ПТО!G23</f>
        <v>0</v>
      </c>
      <c r="I205" s="50" t="s">
        <v>73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9">
        <f>ПТО!G24</f>
        <v>0</v>
      </c>
      <c r="I206" s="50" t="s">
        <v>73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9">
        <f>ПТО!G25</f>
        <v>0</v>
      </c>
      <c r="I207" s="50" t="s">
        <v>73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9">
        <f>ПТО!G26</f>
        <v>0</v>
      </c>
      <c r="I208" s="50" t="s">
        <v>73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9">
        <f>ПТО!G27</f>
        <v>0</v>
      </c>
      <c r="I209" s="50" t="s">
        <v>73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9">
        <f>ПТО!G28</f>
        <v>0</v>
      </c>
      <c r="I210" s="50" t="s">
        <v>73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9">
        <f>ПТО!G29</f>
        <v>0</v>
      </c>
      <c r="I211" s="50" t="s">
        <v>73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9">
        <f>ПТО!G30</f>
        <v>0</v>
      </c>
      <c r="I212" s="50" t="s">
        <v>73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9">
        <f>ПТО!G31</f>
        <v>0</v>
      </c>
      <c r="I213" s="50" t="s">
        <v>73</v>
      </c>
    </row>
    <row r="214" spans="1:9">
      <c r="A214" s="53"/>
      <c r="B214" s="54"/>
      <c r="C214" s="54"/>
      <c r="D214" s="54"/>
      <c r="E214" s="54"/>
      <c r="F214" s="54"/>
      <c r="G214" s="54"/>
      <c r="H214" s="55"/>
      <c r="I214" s="56"/>
    </row>
  </sheetData>
  <sheetProtection algorithmName="SHA-512" hashValue="W7WB8FRvy8Lw2IWk+8ZshhacsK9O0FSDJbqOL+yndw1ulUbt3vfJkHtC3tgKRvArG03gl2WrqFPE3VEYezxgDQ==" saltValue="qPI11JffDYKCP0ADsYFzsw==" spinCount="100000" sheet="1" formatColumns="0" formatRows="0" insertColumns="0" insertRows="0"/>
  <mergeCells count="360">
    <mergeCell ref="A193:J193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177</v>
      </c>
      <c r="G1" s="102">
        <f>-49785.64</f>
        <v>-49785.64</v>
      </c>
    </row>
    <row r="2" spans="1:12" ht="18.75" customHeight="1">
      <c r="A2" s="133" t="s">
        <v>187</v>
      </c>
      <c r="B2" s="130" t="s">
        <v>173</v>
      </c>
      <c r="C2" s="130">
        <v>1</v>
      </c>
      <c r="D2" s="131">
        <v>3900</v>
      </c>
      <c r="E2" s="121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181</v>
      </c>
      <c r="B3" s="129" t="s">
        <v>173</v>
      </c>
      <c r="C3" s="130">
        <v>1</v>
      </c>
      <c r="D3" s="131">
        <v>5000</v>
      </c>
      <c r="E3" s="121" t="s">
        <v>183</v>
      </c>
      <c r="F3" s="30"/>
      <c r="G3" s="30"/>
      <c r="L3" s="33" t="str">
        <f t="shared" si="0"/>
        <v>ТР</v>
      </c>
    </row>
    <row r="4" spans="1:12" ht="18.75" customHeight="1">
      <c r="A4" s="134" t="s">
        <v>182</v>
      </c>
      <c r="B4" s="135" t="s">
        <v>173</v>
      </c>
      <c r="C4" s="136">
        <v>1</v>
      </c>
      <c r="D4" s="137">
        <v>500</v>
      </c>
      <c r="E4" s="121" t="s">
        <v>189</v>
      </c>
      <c r="F4" s="30"/>
      <c r="G4" s="30"/>
      <c r="L4" s="33" t="str">
        <f t="shared" si="0"/>
        <v>ТР</v>
      </c>
    </row>
    <row r="5" spans="1:12" ht="18.75" customHeight="1">
      <c r="A5" s="122" t="s">
        <v>184</v>
      </c>
      <c r="B5" s="132" t="s">
        <v>173</v>
      </c>
      <c r="C5" s="119">
        <v>1</v>
      </c>
      <c r="D5" s="120">
        <v>4448.79</v>
      </c>
      <c r="E5" s="121" t="s">
        <v>185</v>
      </c>
      <c r="F5" s="45"/>
      <c r="G5" s="45"/>
      <c r="K5" s="47"/>
      <c r="L5" s="33" t="str">
        <f t="shared" si="0"/>
        <v>ТР</v>
      </c>
    </row>
    <row r="6" spans="1:12" ht="18.75" customHeight="1">
      <c r="A6" s="138" t="s">
        <v>186</v>
      </c>
      <c r="B6" s="139" t="s">
        <v>173</v>
      </c>
      <c r="C6" s="43">
        <v>1</v>
      </c>
      <c r="D6" s="44">
        <f>5134.64/2</f>
        <v>2567.3200000000002</v>
      </c>
      <c r="E6" s="140" t="s">
        <v>190</v>
      </c>
      <c r="F6" s="45"/>
      <c r="G6" s="45"/>
      <c r="K6" s="47"/>
      <c r="L6" s="33" t="str">
        <f t="shared" si="0"/>
        <v>ТР</v>
      </c>
    </row>
    <row r="7" spans="1:12" ht="18.75" customHeight="1">
      <c r="A7" s="45"/>
      <c r="B7" s="123"/>
      <c r="C7" s="43"/>
      <c r="D7" s="47"/>
      <c r="E7" s="121"/>
      <c r="F7" s="46"/>
      <c r="G7" s="46"/>
      <c r="K7" s="47"/>
      <c r="L7" s="33">
        <f t="shared" si="0"/>
        <v>0</v>
      </c>
    </row>
    <row r="8" spans="1:12" ht="18.75" customHeight="1">
      <c r="A8" s="124"/>
      <c r="B8" s="125"/>
      <c r="C8" s="126"/>
      <c r="D8" s="47"/>
      <c r="E8" s="121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178</v>
      </c>
      <c r="G11" s="112"/>
      <c r="L11" s="33">
        <f t="shared" si="0"/>
        <v>0</v>
      </c>
    </row>
    <row r="12" spans="1:12" ht="15.75">
      <c r="A12" s="30"/>
      <c r="F12" s="113"/>
      <c r="G12" s="114"/>
      <c r="L12" s="33">
        <f t="shared" si="0"/>
        <v>0</v>
      </c>
    </row>
    <row r="13" spans="1:12" ht="15.75">
      <c r="A13" s="30"/>
      <c r="F13" s="127"/>
      <c r="G13" s="115"/>
      <c r="L13" s="33">
        <f t="shared" si="0"/>
        <v>0</v>
      </c>
    </row>
    <row r="14" spans="1:12" ht="15.75">
      <c r="A14" s="30"/>
      <c r="F14" s="127"/>
      <c r="G14" s="115"/>
      <c r="L14" s="33">
        <f t="shared" si="0"/>
        <v>0</v>
      </c>
    </row>
    <row r="15" spans="1:12" ht="15.75">
      <c r="A15" s="30"/>
      <c r="F15" s="127"/>
      <c r="G15" s="115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184754.04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184754.04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171</v>
      </c>
      <c r="B40" s="38">
        <v>67696.08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67696.08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45483.360000000001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45483.360000000001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42310.080000000002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42310.080000000002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12340.44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12340.44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46541.04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46541.04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172</v>
      </c>
      <c r="B46" s="38">
        <v>140681.04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140681.04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7" sqref="C2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2743.42</v>
      </c>
    </row>
    <row r="2" spans="1:10" ht="15.75" customHeight="1">
      <c r="A2" s="70" t="s">
        <v>78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79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80</v>
      </c>
      <c r="B4" s="72" t="s">
        <v>4</v>
      </c>
      <c r="C4" s="83">
        <v>499234.32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81</v>
      </c>
      <c r="B5" s="72" t="s">
        <v>5</v>
      </c>
      <c r="C5" s="79">
        <f>SUM(C6:C8)</f>
        <v>434393.63000000006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82</v>
      </c>
      <c r="B6" s="72" t="s">
        <v>6</v>
      </c>
      <c r="C6" s="83">
        <v>385012.07000000007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83</v>
      </c>
      <c r="B7" s="72" t="s">
        <v>7</v>
      </c>
      <c r="C7" s="83">
        <f>F1*2*9</f>
        <v>49381.56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84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85</v>
      </c>
      <c r="B9" s="72" t="s">
        <v>9</v>
      </c>
      <c r="C9" s="79">
        <f>SUM(C10:C14)</f>
        <v>481978.66999999981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86</v>
      </c>
      <c r="B10" s="72" t="s">
        <v>10</v>
      </c>
      <c r="C10" s="83">
        <v>481978.66999999981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87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88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89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90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91</v>
      </c>
      <c r="B15" s="72" t="s">
        <v>15</v>
      </c>
      <c r="C15" s="79">
        <f>C9</f>
        <v>481978.66999999981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92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93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94</v>
      </c>
      <c r="B18" s="72" t="s">
        <v>18</v>
      </c>
      <c r="C18" s="79">
        <f>IF(C16&gt;0,0,IF(C4&gt;0,C4+C5-C9,C5-C2-C9))</f>
        <v>451649.28000000026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157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95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96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97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98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158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99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100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101</v>
      </c>
      <c r="B27" s="75" t="s">
        <v>4</v>
      </c>
      <c r="C27" s="86">
        <v>140679.24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102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103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104</v>
      </c>
      <c r="B30" s="75" t="s">
        <v>18</v>
      </c>
      <c r="C30" s="86">
        <v>107265.66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105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106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107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108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159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160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116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144591.75000000003</v>
      </c>
      <c r="F37" s="94" t="s">
        <v>163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109</v>
      </c>
      <c r="B38" s="78" t="s">
        <v>37</v>
      </c>
      <c r="C38" s="90">
        <v>126834.86842105267</v>
      </c>
      <c r="D38" s="94" t="s">
        <v>161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110</v>
      </c>
      <c r="B39" s="78" t="s">
        <v>38</v>
      </c>
      <c r="C39" s="91">
        <v>152458.08999999997</v>
      </c>
      <c r="D39" s="94" t="s">
        <v>162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111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112</v>
      </c>
      <c r="B41" s="78" t="s">
        <v>40</v>
      </c>
      <c r="C41" s="93">
        <f>E37</f>
        <v>144591.75000000003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113</v>
      </c>
      <c r="B42" s="78" t="s">
        <v>41</v>
      </c>
      <c r="C42" s="93">
        <f>E37</f>
        <v>144591.75000000003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114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115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117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86181.51</v>
      </c>
      <c r="F45" s="94" t="s">
        <v>163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118</v>
      </c>
      <c r="B46" s="78" t="s">
        <v>37</v>
      </c>
      <c r="C46" s="90">
        <v>6369.6607538802664</v>
      </c>
      <c r="D46" s="94" t="s">
        <v>164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119</v>
      </c>
      <c r="B47" s="78" t="s">
        <v>38</v>
      </c>
      <c r="C47" s="91">
        <v>96930.98</v>
      </c>
      <c r="D47" s="94" t="s">
        <v>162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120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121</v>
      </c>
      <c r="B49" s="78" t="s">
        <v>40</v>
      </c>
      <c r="C49" s="93">
        <f>E45</f>
        <v>86181.51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122</v>
      </c>
      <c r="B50" s="78" t="s">
        <v>41</v>
      </c>
      <c r="C50" s="93">
        <f>E45</f>
        <v>86181.51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123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124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125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97609.969999999928</v>
      </c>
      <c r="F53" s="94" t="s">
        <v>163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126</v>
      </c>
      <c r="B54" s="75" t="s">
        <v>37</v>
      </c>
      <c r="C54" s="99">
        <v>6325.9863901490553</v>
      </c>
      <c r="D54" s="94" t="s">
        <v>164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127</v>
      </c>
      <c r="B55" s="75" t="s">
        <v>38</v>
      </c>
      <c r="C55" s="86">
        <v>107239.88999999996</v>
      </c>
      <c r="D55" s="94" t="s">
        <v>162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128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129</v>
      </c>
      <c r="B57" s="75" t="s">
        <v>40</v>
      </c>
      <c r="C57" s="93">
        <f>E53</f>
        <v>97609.969999999928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130</v>
      </c>
      <c r="B58" s="75" t="s">
        <v>41</v>
      </c>
      <c r="C58" s="93">
        <f>E53</f>
        <v>97609.969999999928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131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132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133</v>
      </c>
      <c r="B61" s="77" t="s">
        <v>74</v>
      </c>
      <c r="C61" s="96" t="str">
        <f>IF(E61&gt;0,"Предоставляется",0)</f>
        <v>Предоставляется</v>
      </c>
      <c r="D61" s="96" t="s">
        <v>55</v>
      </c>
      <c r="E61" s="95">
        <v>85655.710000000021</v>
      </c>
      <c r="F61" s="94" t="s">
        <v>163</v>
      </c>
      <c r="G61" s="66"/>
      <c r="H61" s="66"/>
    </row>
    <row r="62" spans="1:15" ht="15.75" customHeight="1">
      <c r="A62" s="73" t="s">
        <v>134</v>
      </c>
      <c r="B62" s="75" t="s">
        <v>37</v>
      </c>
      <c r="C62" s="99">
        <v>151.0922545024784</v>
      </c>
      <c r="D62" s="94" t="s">
        <v>164</v>
      </c>
      <c r="E62" s="69"/>
      <c r="G62" s="64"/>
      <c r="H62" s="64"/>
    </row>
    <row r="63" spans="1:15" ht="15.75" customHeight="1">
      <c r="A63" s="73" t="s">
        <v>135</v>
      </c>
      <c r="B63" s="75" t="s">
        <v>38</v>
      </c>
      <c r="C63" s="86">
        <v>90647.31</v>
      </c>
      <c r="D63" s="94" t="s">
        <v>162</v>
      </c>
      <c r="E63" s="69"/>
      <c r="G63" s="64"/>
      <c r="H63" s="64"/>
    </row>
    <row r="64" spans="1:15" ht="15.75" customHeight="1">
      <c r="A64" s="73" t="s">
        <v>136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137</v>
      </c>
      <c r="B65" s="75" t="s">
        <v>40</v>
      </c>
      <c r="C65" s="93">
        <f>E61</f>
        <v>85655.710000000021</v>
      </c>
      <c r="D65" s="80" t="s">
        <v>59</v>
      </c>
      <c r="E65" s="69"/>
      <c r="G65" s="64"/>
      <c r="H65" s="64"/>
    </row>
    <row r="66" spans="1:8" ht="15.75" customHeight="1">
      <c r="A66" s="73" t="s">
        <v>138</v>
      </c>
      <c r="B66" s="75" t="s">
        <v>41</v>
      </c>
      <c r="C66" s="93">
        <f>E61</f>
        <v>85655.710000000021</v>
      </c>
      <c r="D66" s="80" t="s">
        <v>59</v>
      </c>
      <c r="E66" s="69"/>
      <c r="G66" s="64"/>
      <c r="H66" s="64"/>
    </row>
    <row r="67" spans="1:8" ht="15.75" customHeight="1">
      <c r="A67" s="73" t="s">
        <v>139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140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141</v>
      </c>
      <c r="B69" s="77" t="s">
        <v>75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163</v>
      </c>
      <c r="G69" s="66"/>
      <c r="H69" s="66"/>
    </row>
    <row r="70" spans="1:8" ht="15.75" customHeight="1">
      <c r="A70" s="73" t="s">
        <v>142</v>
      </c>
      <c r="B70" s="75" t="s">
        <v>37</v>
      </c>
      <c r="C70" s="99">
        <v>0</v>
      </c>
      <c r="D70" s="94" t="s">
        <v>164</v>
      </c>
      <c r="E70" s="69"/>
      <c r="G70" s="64"/>
      <c r="H70" s="64"/>
    </row>
    <row r="71" spans="1:8" ht="15.75" customHeight="1">
      <c r="A71" s="73" t="s">
        <v>143</v>
      </c>
      <c r="B71" s="75" t="s">
        <v>38</v>
      </c>
      <c r="C71" s="86">
        <v>0</v>
      </c>
      <c r="D71" s="94" t="s">
        <v>162</v>
      </c>
      <c r="E71" s="69"/>
      <c r="G71" s="64"/>
      <c r="H71" s="64"/>
    </row>
    <row r="72" spans="1:8" ht="15.75" customHeight="1">
      <c r="A72" s="73" t="s">
        <v>144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145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146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147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148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149</v>
      </c>
      <c r="B77" s="77" t="s">
        <v>76</v>
      </c>
      <c r="C77" s="96">
        <f>IF(E77&gt;0,"Предоставляется",0)</f>
        <v>0</v>
      </c>
      <c r="D77" s="96" t="s">
        <v>77</v>
      </c>
      <c r="E77" s="95">
        <v>0</v>
      </c>
      <c r="F77" s="94" t="s">
        <v>163</v>
      </c>
      <c r="G77" s="66"/>
      <c r="H77" s="66"/>
    </row>
    <row r="78" spans="1:8" ht="15.75" customHeight="1">
      <c r="A78" s="73" t="s">
        <v>150</v>
      </c>
      <c r="B78" s="75" t="s">
        <v>37</v>
      </c>
      <c r="C78" s="99">
        <v>0</v>
      </c>
      <c r="D78" s="94" t="s">
        <v>165</v>
      </c>
      <c r="E78" s="64"/>
      <c r="G78" s="64"/>
      <c r="H78" s="64"/>
    </row>
    <row r="79" spans="1:8" ht="15.75" customHeight="1">
      <c r="A79" s="73" t="s">
        <v>151</v>
      </c>
      <c r="B79" s="75" t="s">
        <v>38</v>
      </c>
      <c r="C79" s="86">
        <v>0</v>
      </c>
      <c r="D79" s="94" t="s">
        <v>162</v>
      </c>
      <c r="E79" s="64"/>
      <c r="G79" s="64"/>
      <c r="H79" s="64"/>
    </row>
    <row r="80" spans="1:8" ht="15.75" customHeight="1">
      <c r="A80" s="73" t="s">
        <v>152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153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154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155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156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166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167</v>
      </c>
      <c r="B3" s="59" t="s">
        <v>46</v>
      </c>
      <c r="C3" s="106">
        <v>28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168</v>
      </c>
      <c r="B4" s="59" t="s">
        <v>47</v>
      </c>
      <c r="C4" s="107">
        <v>282995.31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2021-03-15T03:09:26Z</dcterms:modified>
</cp:coreProperties>
</file>